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artubankge-my.sharepoint.com/personal/ncharkviani_cartubank_ge/Documents/პირველადი დილერების სისტემა (Project)/დასრულებული დოკუმენტაცია/"/>
    </mc:Choice>
  </mc:AlternateContent>
  <xr:revisionPtr revIDLastSave="295" documentId="13_ncr:1_{D198E2CD-32D4-4BD7-A23A-A4D0F101E394}" xr6:coauthVersionLast="45" xr6:coauthVersionMax="45" xr10:uidLastSave="{2EBBCAA4-4A7F-473F-BF65-777AC78879E1}"/>
  <bookViews>
    <workbookView xWindow="-110" yWindow="-110" windowWidth="19420" windowHeight="10420" xr2:uid="{9A06A7C9-6081-4322-90A5-B0A9EDFFC08D}"/>
  </bookViews>
  <sheets>
    <sheet name="განაცხადი" sheetId="1" r:id="rId1"/>
    <sheet name="ფასიანი ქაღალდის მონაცემები" sheetId="2" r:id="rId2"/>
    <sheet name="კალენდარი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33" i="1" l="1"/>
  <c r="G33" i="1"/>
  <c r="F33" i="1"/>
  <c r="E33" i="1"/>
  <c r="D33" i="1"/>
  <c r="D20" i="1" l="1" a="1"/>
  <c r="D20" i="1" s="1"/>
  <c r="D18" i="1" l="1"/>
  <c r="B4" i="3"/>
  <c r="B16" i="3"/>
  <c r="B15" i="3"/>
  <c r="B14" i="3"/>
  <c r="B13" i="3"/>
  <c r="B12" i="3"/>
  <c r="B11" i="3"/>
  <c r="B10" i="3"/>
  <c r="B9" i="3"/>
  <c r="B8" i="3"/>
  <c r="B7" i="3"/>
  <c r="B6" i="3"/>
  <c r="B5" i="3"/>
  <c r="D23" i="1"/>
  <c r="D22" i="1" l="1"/>
  <c r="G34" i="1" l="1"/>
  <c r="D34" i="1"/>
  <c r="H34" i="1"/>
  <c r="F34" i="1"/>
  <c r="E34" i="1"/>
  <c r="H31" i="1"/>
  <c r="G31" i="1"/>
  <c r="F31" i="1"/>
  <c r="E31" i="1"/>
  <c r="D24" i="1"/>
  <c r="D25" i="1"/>
  <c r="H32" i="1" l="1"/>
  <c r="G32" i="1"/>
  <c r="F32" i="1"/>
  <c r="E32" i="1"/>
  <c r="D32" i="1"/>
  <c r="D3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<sst xmlns="http://schemas.openxmlformats.org/spreadsheetml/2006/main" count="307" uniqueCount="182">
  <si>
    <t>კლიენტის მონაცემები:</t>
  </si>
  <si>
    <t>კლიენტის/კომპანიის დასახელება</t>
  </si>
  <si>
    <t>საიდენთიფიკაციო კოდი/პირადი ნომერი</t>
  </si>
  <si>
    <t>უფლებამოსილი წარმომადგენელი</t>
  </si>
  <si>
    <t>საკონტაქტო პირი</t>
  </si>
  <si>
    <t>საკონტაქტო პირის მობილურის ნომერი</t>
  </si>
  <si>
    <t>საკონტაქტო პირის ელექტრონული ფოსტა</t>
  </si>
  <si>
    <t>განაცხადის წარდგენის თარიღი (დღე/თვე/წელი)</t>
  </si>
  <si>
    <t>ანგარიშის ნომერი</t>
  </si>
  <si>
    <t>განაცხადის დეტალები:</t>
  </si>
  <si>
    <t>ვალუტა</t>
  </si>
  <si>
    <t>კუპონის განაკვეთი (Coupon Rate)</t>
  </si>
  <si>
    <t>ფასიანი ქაღალდის ყიდვა/გაყიდვა</t>
  </si>
  <si>
    <t>ფასიანი ქაღალდის ISIN</t>
  </si>
  <si>
    <t>ფასიანი ქაღალდის ტიპი</t>
  </si>
  <si>
    <t>ფასიანი ქაღალდების პირველად და მეორად ბაზარზე მომსახურების განაცხადი</t>
  </si>
  <si>
    <t>განაცხადის ტიპი</t>
  </si>
  <si>
    <t>ფასიანი ქაღალდის ვადიანობა (დღე/თვე/წელი)</t>
  </si>
  <si>
    <t>აუქციონის თარიღი (დღე/თვე/წელი)</t>
  </si>
  <si>
    <t>აუქციონზე წარსადგენი განაცხადის ტიპი</t>
  </si>
  <si>
    <t>ფასიანი ქაღალდის ვაჭრობის დეტალები</t>
  </si>
  <si>
    <t>GETD20B05458</t>
  </si>
  <si>
    <t>GETD20C03493</t>
  </si>
  <si>
    <t>GETD21114036</t>
  </si>
  <si>
    <t>GETD21211089</t>
  </si>
  <si>
    <t>GETD21311129</t>
  </si>
  <si>
    <t>GETD21415169</t>
  </si>
  <si>
    <t>GETD20B05193</t>
  </si>
  <si>
    <t>GETD21513211</t>
  </si>
  <si>
    <t>GETD20C03238</t>
  </si>
  <si>
    <t>GETD21610256</t>
  </si>
  <si>
    <t>GETD21107279</t>
  </si>
  <si>
    <t>GETD21715295</t>
  </si>
  <si>
    <t>GETD21204324</t>
  </si>
  <si>
    <t>GETD21812340</t>
  </si>
  <si>
    <t>GETD21304363</t>
  </si>
  <si>
    <t>GETD21909385</t>
  </si>
  <si>
    <t>GETD21408404</t>
  </si>
  <si>
    <t>GETD21A14427</t>
  </si>
  <si>
    <t>ISIN</t>
  </si>
  <si>
    <t>დაფარვის თარიღი</t>
  </si>
  <si>
    <t>პირველი ემისიის თარიღი</t>
  </si>
  <si>
    <t>ვადიანობა</t>
  </si>
  <si>
    <t>კუპონის განაკვეთი (%)</t>
  </si>
  <si>
    <t>გამოშვებული მოცულობა (ლარი)</t>
  </si>
  <si>
    <t>მიზნობრივი მოცულობა (ლარი)</t>
  </si>
  <si>
    <t>სტატუსი</t>
  </si>
  <si>
    <t>ემისიის ტიპი</t>
  </si>
  <si>
    <t>05/05/2020</t>
  </si>
  <si>
    <t>6 თვიანი</t>
  </si>
  <si>
    <t>05/11/2020</t>
  </si>
  <si>
    <t>ერთჯერადი გამოშვება</t>
  </si>
  <si>
    <t>არაბენჩმარკი</t>
  </si>
  <si>
    <t>02/06/2020</t>
  </si>
  <si>
    <t>03/12/2020</t>
  </si>
  <si>
    <t>07/07/2020</t>
  </si>
  <si>
    <t>07/01/2021</t>
  </si>
  <si>
    <t>04/08/2020</t>
  </si>
  <si>
    <t>04/02/2021</t>
  </si>
  <si>
    <t>01/09/2020</t>
  </si>
  <si>
    <t>04/03/2021</t>
  </si>
  <si>
    <t>06/10/2020</t>
  </si>
  <si>
    <t>08/04/2021</t>
  </si>
  <si>
    <t>05/11/2019</t>
  </si>
  <si>
    <t>12 თვიანი</t>
  </si>
  <si>
    <t>03/12/2019</t>
  </si>
  <si>
    <t>14/01/2020</t>
  </si>
  <si>
    <t>14/01/2021</t>
  </si>
  <si>
    <t>11/02/2020</t>
  </si>
  <si>
    <t>11/02/2021</t>
  </si>
  <si>
    <t>10/03/2020</t>
  </si>
  <si>
    <t>11/03/2021</t>
  </si>
  <si>
    <t>14/04/2020</t>
  </si>
  <si>
    <t>15/04/2021</t>
  </si>
  <si>
    <t>11/05/2020</t>
  </si>
  <si>
    <t>13/05/2021</t>
  </si>
  <si>
    <t>09/06/2020</t>
  </si>
  <si>
    <t>10/06/2021</t>
  </si>
  <si>
    <t>14/07/2020</t>
  </si>
  <si>
    <t>15/07/2021</t>
  </si>
  <si>
    <t>11/08/2020</t>
  </si>
  <si>
    <t>12/08/2021</t>
  </si>
  <si>
    <t>08/09/2020</t>
  </si>
  <si>
    <t>09/09/2021</t>
  </si>
  <si>
    <t>13/10/2020</t>
  </si>
  <si>
    <t>14/10/2021</t>
  </si>
  <si>
    <t>GETC21117030</t>
  </si>
  <si>
    <t>15/01/2019</t>
  </si>
  <si>
    <t>2 წლიანი</t>
  </si>
  <si>
    <t>17/01/2021</t>
  </si>
  <si>
    <t>არააქტიური</t>
  </si>
  <si>
    <t>ბენჩმარკი</t>
  </si>
  <si>
    <t>GETC21711295</t>
  </si>
  <si>
    <t>09/07/2019</t>
  </si>
  <si>
    <t>11/07/2021</t>
  </si>
  <si>
    <t>GETC22409022</t>
  </si>
  <si>
    <t>06/01/2020</t>
  </si>
  <si>
    <t>2.25 წლიანი</t>
  </si>
  <si>
    <t>09/04/2022</t>
  </si>
  <si>
    <t>GETC22B06330</t>
  </si>
  <si>
    <t>06/11/2022</t>
  </si>
  <si>
    <t>აქტიური</t>
  </si>
  <si>
    <t>GETC21428148</t>
  </si>
  <si>
    <t>27/04/2016</t>
  </si>
  <si>
    <t>5 წლიანი</t>
  </si>
  <si>
    <t>28/04/2021</t>
  </si>
  <si>
    <t>GETC21A20350</t>
  </si>
  <si>
    <t>19/10/2016</t>
  </si>
  <si>
    <t>20/10/2021</t>
  </si>
  <si>
    <t>GETC22330145</t>
  </si>
  <si>
    <t>29/03/2017</t>
  </si>
  <si>
    <t>30/03/2022</t>
  </si>
  <si>
    <t>GETC22831381</t>
  </si>
  <si>
    <t>30/08/2017</t>
  </si>
  <si>
    <t>31/08/2022</t>
  </si>
  <si>
    <t>GETC23125056</t>
  </si>
  <si>
    <t>24/01/2018</t>
  </si>
  <si>
    <t>25/01/2023</t>
  </si>
  <si>
    <t>GETC23927394</t>
  </si>
  <si>
    <t>26/09/2018</t>
  </si>
  <si>
    <t>27/09/2023</t>
  </si>
  <si>
    <t>GETC24530221</t>
  </si>
  <si>
    <t>28/05/2019</t>
  </si>
  <si>
    <t>30/05/2024</t>
  </si>
  <si>
    <t>28/01/2020</t>
  </si>
  <si>
    <t>5.3 წლიანი</t>
  </si>
  <si>
    <t>30/05/2025</t>
  </si>
  <si>
    <t>GETC22309073</t>
  </si>
  <si>
    <t>07/03/2012</t>
  </si>
  <si>
    <t>10 წლიანი</t>
  </si>
  <si>
    <t>09/03/2022</t>
  </si>
  <si>
    <t>GETC22802242</t>
  </si>
  <si>
    <t>01/08/2012</t>
  </si>
  <si>
    <t>02/08/2022</t>
  </si>
  <si>
    <t>GETC23221046</t>
  </si>
  <si>
    <t>20/02/2013</t>
  </si>
  <si>
    <t>21/02/2023</t>
  </si>
  <si>
    <t>GETC24206053</t>
  </si>
  <si>
    <t>05/02/2014</t>
  </si>
  <si>
    <t>06/02/2024</t>
  </si>
  <si>
    <t>GETC25205054</t>
  </si>
  <si>
    <t>04/02/2015</t>
  </si>
  <si>
    <t>05/02/2025</t>
  </si>
  <si>
    <t>GETC27817377</t>
  </si>
  <si>
    <t>16/08/2017</t>
  </si>
  <si>
    <t>17/08/2027</t>
  </si>
  <si>
    <t>GETC28118049</t>
  </si>
  <si>
    <t>17/01/2018</t>
  </si>
  <si>
    <t>18/01/2028</t>
  </si>
  <si>
    <t>GETC30423171</t>
  </si>
  <si>
    <t>21/04/2020</t>
  </si>
  <si>
    <t>23/04/2030</t>
  </si>
  <si>
    <t>GETC25530055</t>
  </si>
  <si>
    <t>შემოსავლიანობის განაკვეთი (Yield) *</t>
  </si>
  <si>
    <t>* არაკონკურენტული განაცხადის წარდგენის შემთხვევაში ფასიანი ქაღალდის შემოსავლიანობა (Yield) არის აუქციონზე დაფიქსირებული საშუალო შეწონილი შემოსავლიანობის ტოლი.</t>
  </si>
  <si>
    <t>* *აუქციონზე კონკურენტული განაცხადის წარდგენისას ფასიანი ქაღალდის მინიმალური რაოდენობის მნიშვნელობა 50 ერთეულია.</t>
  </si>
  <si>
    <t>** აუქციონზე არაკონკურენტული განაცხადის წარდგენისას ფასიანი ქაღალდის მაქსიმალური რაოდენობის მნიშვნელობა 20 ერთეულია.</t>
  </si>
  <si>
    <t>ფასიანი ქაღალდის რაოდენობა **</t>
  </si>
  <si>
    <t>N</t>
  </si>
  <si>
    <t>ემისიის თარიღი</t>
  </si>
  <si>
    <t>ანგარიშსწორების თარიღი</t>
  </si>
  <si>
    <t>ემისიის მოცულობა</t>
  </si>
  <si>
    <t>ვადიანობა (დღე)</t>
  </si>
  <si>
    <t>GETD21408404 პირველადი ემისია</t>
  </si>
  <si>
    <t>GETC22B06330 დამატებითი ემისია</t>
  </si>
  <si>
    <t>GETD21A14427 პირველადი ემისია</t>
  </si>
  <si>
    <t>GETC30423171 დამატებითი ემისია</t>
  </si>
  <si>
    <t>5.3 წელი</t>
  </si>
  <si>
    <t>GETC25530055 დამატებითი ემისია</t>
  </si>
  <si>
    <t>GETD21506454 პირველადი ემისია</t>
  </si>
  <si>
    <t>GETD21B11470 პირველადი ემისია</t>
  </si>
  <si>
    <t>GETD21603491 პირველადი ემისია</t>
  </si>
  <si>
    <t>GETD21C09514 პირველადი ემისია</t>
  </si>
  <si>
    <t>ანგარიშსწორების თარიღი (დღე/თვე/წელი)</t>
  </si>
  <si>
    <t>შეძენის მომენტში ფასიანი ქაღალდის ფასი (Clean Price)</t>
  </si>
  <si>
    <t>ფასიანი ქაღალდის შეძენის ფასი (Dirty Price)</t>
  </si>
  <si>
    <t>შეძენის მომენტში დარიცხული კუპონი (Accrued Interest)</t>
  </si>
  <si>
    <t>Short Y/N</t>
  </si>
  <si>
    <t>ნომინალური ღირებულება ***</t>
  </si>
  <si>
    <t>განაცხადის წარდგენით ვეთანხმები ვებ-გვერდზე ბანკის მიერ გამოქვეყნებულ ოპერაციის წესებსა და პირობებს ****</t>
  </si>
  <si>
    <t>*** ფასიანი ქაღალდის ნომინალური ღირებულება არ უნდა აღემატებოდეს ემისიის 75%-ს.</t>
  </si>
  <si>
    <t>**** https://www.cartubank.ge/ge/619/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</si>
</sst>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0.000%"/>
    <numFmt numFmtId="165" formatCode="_(* #,##0_);_(* \(#,##0\);_(* &quot;-&quot;??_);_(@_)"/>
    <numFmt numFmtId="166" formatCode="_(* #,##0.000_);_(* \(#,##0.000\);_(* &quot;-&quot;??_);_(@_)"/>
    <numFmt numFmtId="167" formatCode="[$-F800]dddd\,\ mmmm\ dd\,\ yyyy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rgb="FF000000"/>
      <name val="Segoe UI"/>
      <family val="2"/>
    </font>
    <font>
      <sz val="11"/>
      <color theme="1"/>
      <name val="Sylfaen"/>
      <family val="1"/>
    </font>
    <font>
      <i/>
      <sz val="11"/>
      <color theme="3" tint="-0.499984740745262"/>
      <name val="Sylfaen"/>
      <family val="1"/>
    </font>
    <font>
      <b/>
      <sz val="14"/>
      <color theme="8" tint="-0.499984740745262"/>
      <name val="Sylfaen"/>
      <family val="1"/>
    </font>
    <font>
      <b/>
      <i/>
      <sz val="11"/>
      <color theme="8" tint="-0.499984740745262"/>
      <name val="Sylfaen"/>
      <family val="1"/>
    </font>
    <font>
      <i/>
      <sz val="11"/>
      <color theme="8" tint="-0.499984740745262"/>
      <name val="Sylfaen"/>
      <family val="1"/>
    </font>
    <font>
      <sz val="11"/>
      <color theme="8" tint="-0.499984740745262"/>
      <name val="Sylfaen"/>
      <family val="1"/>
    </font>
    <font>
      <i/>
      <sz val="11"/>
      <color theme="1"/>
      <name val="Sylfaen"/>
      <family val="1"/>
    </font>
    <font>
      <b/>
      <sz val="11"/>
      <color theme="8" tint="-0.499984740745262"/>
      <name val="Sylfaen"/>
      <family val="1"/>
    </font>
    <font>
      <i/>
      <sz val="10"/>
      <color theme="1"/>
      <name val="Sylfaen"/>
      <family val="1"/>
    </font>
    <font>
      <sz val="10"/>
      <color theme="8" tint="-0.499984740745262"/>
      <name val="Sylfaen"/>
      <family val="1"/>
    </font>
    <font>
      <sz val="11"/>
      <color theme="0"/>
      <name val="Sylfaen"/>
      <family val="1"/>
    </font>
    <font>
      <b/>
      <sz val="11"/>
      <color theme="1"/>
      <name val="Sylfaen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 tint="0.34998626667073579"/>
        <bgColor indexed="64"/>
      </patternFill>
    </fill>
  </fills>
  <borders count="16">
    <border>
      <left/>
      <right/>
      <top/>
      <bottom/>
      <diagonal/>
    </border>
    <border>
      <left style="medium">
        <color theme="8" tint="-0.499984740745262"/>
      </left>
      <right/>
      <top style="medium">
        <color theme="8" tint="-0.499984740745262"/>
      </top>
      <bottom/>
      <diagonal/>
    </border>
    <border>
      <left/>
      <right/>
      <top style="medium">
        <color theme="8" tint="-0.499984740745262"/>
      </top>
      <bottom/>
      <diagonal/>
    </border>
    <border>
      <left/>
      <right style="medium">
        <color theme="8" tint="-0.499984740745262"/>
      </right>
      <top style="medium">
        <color theme="8" tint="-0.499984740745262"/>
      </top>
      <bottom/>
      <diagonal/>
    </border>
    <border>
      <left style="medium">
        <color theme="8" tint="-0.499984740745262"/>
      </left>
      <right/>
      <top/>
      <bottom/>
      <diagonal/>
    </border>
    <border>
      <left style="hair">
        <color theme="8" tint="-0.499984740745262"/>
      </left>
      <right style="hair">
        <color theme="8" tint="-0.499984740745262"/>
      </right>
      <top style="hair">
        <color theme="8" tint="-0.499984740745262"/>
      </top>
      <bottom style="hair">
        <color theme="8" tint="-0.499984740745262"/>
      </bottom>
      <diagonal/>
    </border>
    <border>
      <left/>
      <right style="medium">
        <color theme="8" tint="-0.499984740745262"/>
      </right>
      <top/>
      <bottom/>
      <diagonal/>
    </border>
    <border>
      <left style="medium">
        <color theme="8" tint="-0.499984740745262"/>
      </left>
      <right/>
      <top/>
      <bottom style="medium">
        <color theme="8" tint="-0.499984740745262"/>
      </bottom>
      <diagonal/>
    </border>
    <border>
      <left/>
      <right/>
      <top/>
      <bottom style="medium">
        <color theme="8" tint="-0.499984740745262"/>
      </bottom>
      <diagonal/>
    </border>
    <border>
      <left/>
      <right style="medium">
        <color theme="8" tint="-0.499984740745262"/>
      </right>
      <top/>
      <bottom style="medium">
        <color theme="8" tint="-0.499984740745262"/>
      </bottom>
      <diagonal/>
    </border>
    <border>
      <left style="hair">
        <color theme="8" tint="-0.499984740745262"/>
      </left>
      <right/>
      <top style="hair">
        <color theme="8" tint="-0.499984740745262"/>
      </top>
      <bottom style="hair">
        <color theme="8" tint="-0.49998474074526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8">
    <xf numFmtId="0" fontId="0" fillId="0" borderId="0" xfId="0"/>
    <xf numFmtId="0" fontId="3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4" fillId="0" borderId="0" xfId="0" applyFont="1" applyAlignment="1">
      <alignment vertical="center"/>
    </xf>
    <xf numFmtId="0" fontId="3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7" fillId="2" borderId="0" xfId="0" applyFont="1" applyFill="1" applyAlignment="1">
      <alignment horizontal="left" vertical="center"/>
    </xf>
    <xf numFmtId="0" fontId="3" fillId="2" borderId="1" xfId="0" applyFont="1" applyFill="1" applyBorder="1" applyAlignment="1">
      <alignment vertical="center"/>
    </xf>
    <xf numFmtId="0" fontId="6" fillId="2" borderId="2" xfId="0" applyFont="1" applyFill="1" applyBorder="1" applyAlignment="1">
      <alignment vertical="center"/>
    </xf>
    <xf numFmtId="0" fontId="7" fillId="2" borderId="2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vertical="center"/>
    </xf>
    <xf numFmtId="0" fontId="3" fillId="2" borderId="3" xfId="0" applyFont="1" applyFill="1" applyBorder="1" applyAlignment="1">
      <alignment vertical="center"/>
    </xf>
    <xf numFmtId="0" fontId="3" fillId="2" borderId="4" xfId="0" applyFont="1" applyFill="1" applyBorder="1" applyAlignment="1">
      <alignment vertical="center"/>
    </xf>
    <xf numFmtId="0" fontId="8" fillId="3" borderId="5" xfId="0" applyFont="1" applyFill="1" applyBorder="1" applyAlignment="1">
      <alignment vertical="center"/>
    </xf>
    <xf numFmtId="0" fontId="9" fillId="2" borderId="0" xfId="0" applyFont="1" applyFill="1" applyAlignment="1">
      <alignment vertical="center"/>
    </xf>
    <xf numFmtId="0" fontId="3" fillId="2" borderId="6" xfId="0" applyFont="1" applyFill="1" applyBorder="1" applyAlignment="1">
      <alignment vertical="center"/>
    </xf>
    <xf numFmtId="0" fontId="3" fillId="2" borderId="7" xfId="0" applyFont="1" applyFill="1" applyBorder="1" applyAlignment="1">
      <alignment vertical="center"/>
    </xf>
    <xf numFmtId="0" fontId="3" fillId="0" borderId="8" xfId="0" applyFont="1" applyBorder="1" applyAlignment="1">
      <alignment vertical="center"/>
    </xf>
    <xf numFmtId="0" fontId="3" fillId="2" borderId="9" xfId="0" applyFont="1" applyFill="1" applyBorder="1" applyAlignment="1">
      <alignment vertical="center"/>
    </xf>
    <xf numFmtId="0" fontId="7" fillId="0" borderId="0" xfId="0" applyFont="1" applyAlignment="1">
      <alignment vertical="center"/>
    </xf>
    <xf numFmtId="0" fontId="3" fillId="0" borderId="2" xfId="0" applyFont="1" applyBorder="1" applyAlignment="1">
      <alignment vertical="center"/>
    </xf>
    <xf numFmtId="0" fontId="8" fillId="3" borderId="10" xfId="0" applyFont="1" applyFill="1" applyBorder="1" applyAlignment="1">
      <alignment vertical="center"/>
    </xf>
    <xf numFmtId="0" fontId="3" fillId="2" borderId="8" xfId="0" applyFont="1" applyFill="1" applyBorder="1" applyAlignment="1">
      <alignment vertical="center"/>
    </xf>
    <xf numFmtId="49" fontId="7" fillId="0" borderId="0" xfId="0" applyNumberFormat="1" applyFont="1" applyAlignment="1">
      <alignment horizontal="right" vertical="center"/>
    </xf>
    <xf numFmtId="37" fontId="8" fillId="2" borderId="0" xfId="1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vertical="center"/>
    </xf>
    <xf numFmtId="14" fontId="8" fillId="2" borderId="0" xfId="0" applyNumberFormat="1" applyFont="1" applyFill="1" applyBorder="1" applyAlignment="1">
      <alignment vertical="center"/>
    </xf>
    <xf numFmtId="14" fontId="10" fillId="2" borderId="0" xfId="0" applyNumberFormat="1" applyFont="1" applyFill="1" applyBorder="1" applyAlignment="1">
      <alignment vertical="center"/>
    </xf>
    <xf numFmtId="164" fontId="8" fillId="2" borderId="0" xfId="2" applyNumberFormat="1" applyFont="1" applyFill="1" applyBorder="1" applyAlignment="1">
      <alignment vertical="center"/>
    </xf>
    <xf numFmtId="14" fontId="8" fillId="2" borderId="0" xfId="2" applyNumberFormat="1" applyFont="1" applyFill="1" applyBorder="1" applyAlignment="1">
      <alignment vertical="center"/>
    </xf>
    <xf numFmtId="37" fontId="8" fillId="2" borderId="11" xfId="1" applyNumberFormat="1" applyFont="1" applyFill="1" applyBorder="1" applyAlignment="1">
      <alignment horizontal="center" vertical="center"/>
    </xf>
    <xf numFmtId="37" fontId="12" fillId="2" borderId="11" xfId="1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vertical="center"/>
    </xf>
    <xf numFmtId="0" fontId="3" fillId="0" borderId="4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right" vertical="center" indent="1"/>
    </xf>
    <xf numFmtId="14" fontId="8" fillId="0" borderId="0" xfId="2" applyNumberFormat="1" applyFont="1" applyFill="1" applyBorder="1" applyAlignment="1">
      <alignment vertical="center"/>
    </xf>
    <xf numFmtId="0" fontId="3" fillId="0" borderId="6" xfId="0" applyFont="1" applyFill="1" applyBorder="1" applyAlignment="1">
      <alignment vertical="center"/>
    </xf>
    <xf numFmtId="0" fontId="7" fillId="0" borderId="0" xfId="0" applyFont="1" applyAlignment="1">
      <alignment horizontal="right" vertical="center"/>
    </xf>
    <xf numFmtId="0" fontId="13" fillId="4" borderId="0" xfId="0" applyFont="1" applyFill="1" applyAlignment="1">
      <alignment horizontal="center" vertical="center"/>
    </xf>
    <xf numFmtId="14" fontId="3" fillId="0" borderId="0" xfId="0" applyNumberFormat="1" applyFont="1" applyAlignment="1">
      <alignment vertical="center"/>
    </xf>
    <xf numFmtId="10" fontId="3" fillId="0" borderId="0" xfId="2" applyNumberFormat="1" applyFont="1" applyAlignment="1">
      <alignment vertical="center"/>
    </xf>
    <xf numFmtId="0" fontId="3" fillId="0" borderId="11" xfId="0" applyFont="1" applyBorder="1" applyAlignment="1">
      <alignment vertical="center"/>
    </xf>
    <xf numFmtId="14" fontId="3" fillId="0" borderId="11" xfId="0" applyNumberFormat="1" applyFont="1" applyBorder="1" applyAlignment="1">
      <alignment vertical="center"/>
    </xf>
    <xf numFmtId="165" fontId="3" fillId="0" borderId="11" xfId="1" applyNumberFormat="1" applyFont="1" applyBorder="1" applyAlignment="1">
      <alignment vertical="center"/>
    </xf>
    <xf numFmtId="0" fontId="3" fillId="0" borderId="11" xfId="0" applyFont="1" applyBorder="1" applyAlignment="1">
      <alignment horizontal="center" vertical="center"/>
    </xf>
    <xf numFmtId="14" fontId="3" fillId="0" borderId="11" xfId="0" applyNumberFormat="1" applyFont="1" applyBorder="1" applyAlignment="1">
      <alignment horizontal="center" vertical="center"/>
    </xf>
    <xf numFmtId="166" fontId="13" fillId="4" borderId="0" xfId="1" applyNumberFormat="1" applyFont="1" applyFill="1" applyAlignment="1">
      <alignment horizontal="center" vertical="center"/>
    </xf>
    <xf numFmtId="166" fontId="3" fillId="0" borderId="0" xfId="1" applyNumberFormat="1" applyFont="1" applyAlignment="1">
      <alignment vertical="center"/>
    </xf>
    <xf numFmtId="166" fontId="3" fillId="0" borderId="11" xfId="1" applyNumberFormat="1" applyFont="1" applyBorder="1" applyAlignment="1">
      <alignment vertical="center"/>
    </xf>
    <xf numFmtId="164" fontId="8" fillId="2" borderId="11" xfId="2" applyNumberFormat="1" applyFont="1" applyFill="1" applyBorder="1" applyAlignment="1">
      <alignment horizontal="center" vertical="center"/>
    </xf>
    <xf numFmtId="37" fontId="8" fillId="3" borderId="11" xfId="1" applyNumberFormat="1" applyFont="1" applyFill="1" applyBorder="1" applyAlignment="1">
      <alignment horizontal="center" vertical="center"/>
    </xf>
    <xf numFmtId="165" fontId="3" fillId="0" borderId="0" xfId="1" applyNumberFormat="1" applyFont="1" applyAlignment="1">
      <alignment vertical="center"/>
    </xf>
    <xf numFmtId="0" fontId="13" fillId="4" borderId="1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1" xfId="0" applyBorder="1" applyAlignment="1">
      <alignment vertical="center"/>
    </xf>
    <xf numFmtId="14" fontId="0" fillId="0" borderId="11" xfId="0" applyNumberFormat="1" applyBorder="1" applyAlignment="1">
      <alignment horizontal="center" vertical="center"/>
    </xf>
    <xf numFmtId="4" fontId="0" fillId="0" borderId="11" xfId="0" applyNumberFormat="1" applyBorder="1" applyAlignment="1">
      <alignment vertical="center"/>
    </xf>
    <xf numFmtId="0" fontId="0" fillId="0" borderId="11" xfId="0" applyBorder="1" applyAlignment="1">
      <alignment horizontal="center" vertical="center"/>
    </xf>
    <xf numFmtId="3" fontId="0" fillId="0" borderId="11" xfId="0" applyNumberFormat="1" applyBorder="1" applyAlignment="1">
      <alignment horizontal="center" vertical="center"/>
    </xf>
    <xf numFmtId="0" fontId="0" fillId="3" borderId="11" xfId="0" applyFill="1" applyBorder="1" applyAlignment="1">
      <alignment vertical="center"/>
    </xf>
    <xf numFmtId="39" fontId="8" fillId="3" borderId="11" xfId="1" applyNumberFormat="1" applyFont="1" applyFill="1" applyBorder="1" applyAlignment="1">
      <alignment horizontal="center" vertical="center"/>
    </xf>
    <xf numFmtId="14" fontId="3" fillId="0" borderId="11" xfId="2" applyNumberFormat="1" applyFont="1" applyBorder="1" applyAlignment="1">
      <alignment horizontal="center" vertical="center"/>
    </xf>
    <xf numFmtId="167" fontId="3" fillId="0" borderId="11" xfId="0" applyNumberFormat="1" applyFont="1" applyBorder="1" applyAlignment="1">
      <alignment horizontal="center" vertical="center"/>
    </xf>
    <xf numFmtId="0" fontId="14" fillId="0" borderId="0" xfId="0" applyFont="1" applyAlignment="1">
      <alignment vertical="center"/>
    </xf>
    <xf numFmtId="49" fontId="7" fillId="2" borderId="11" xfId="0" applyNumberFormat="1" applyFont="1" applyFill="1" applyBorder="1" applyAlignment="1">
      <alignment horizontal="right" vertical="center" indent="1"/>
    </xf>
    <xf numFmtId="14" fontId="8" fillId="2" borderId="11" xfId="0" applyNumberFormat="1" applyFont="1" applyFill="1" applyBorder="1" applyAlignment="1">
      <alignment horizontal="right" vertical="center" indent="1"/>
    </xf>
    <xf numFmtId="14" fontId="8" fillId="3" borderId="11" xfId="0" applyNumberFormat="1" applyFont="1" applyFill="1" applyBorder="1" applyAlignment="1">
      <alignment horizontal="right" vertical="center" indent="1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 wrapText="1"/>
    </xf>
    <xf numFmtId="0" fontId="8" fillId="2" borderId="11" xfId="0" applyNumberFormat="1" applyFont="1" applyFill="1" applyBorder="1" applyAlignment="1">
      <alignment horizontal="right" vertical="center" indent="1"/>
    </xf>
    <xf numFmtId="164" fontId="8" fillId="3" borderId="11" xfId="2" applyNumberFormat="1" applyFont="1" applyFill="1" applyBorder="1" applyAlignment="1">
      <alignment horizontal="right" vertical="center" indent="1"/>
    </xf>
    <xf numFmtId="14" fontId="8" fillId="3" borderId="11" xfId="2" applyNumberFormat="1" applyFont="1" applyFill="1" applyBorder="1" applyAlignment="1">
      <alignment horizontal="right" vertical="center" indent="1"/>
    </xf>
    <xf numFmtId="0" fontId="8" fillId="3" borderId="11" xfId="0" applyFont="1" applyFill="1" applyBorder="1" applyAlignment="1">
      <alignment horizontal="right" vertical="center" indent="1"/>
    </xf>
    <xf numFmtId="37" fontId="8" fillId="2" borderId="12" xfId="1" applyNumberFormat="1" applyFont="1" applyFill="1" applyBorder="1" applyAlignment="1">
      <alignment horizontal="right" vertical="center" indent="1"/>
    </xf>
    <xf numFmtId="37" fontId="8" fillId="2" borderId="13" xfId="1" applyNumberFormat="1" applyFont="1" applyFill="1" applyBorder="1" applyAlignment="1">
      <alignment horizontal="right" vertical="center" indent="1"/>
    </xf>
    <xf numFmtId="37" fontId="8" fillId="2" borderId="14" xfId="1" applyNumberFormat="1" applyFont="1" applyFill="1" applyBorder="1" applyAlignment="1">
      <alignment horizontal="right" vertical="center" indent="1"/>
    </xf>
    <xf numFmtId="0" fontId="7" fillId="0" borderId="15" xfId="0" applyFont="1" applyBorder="1" applyAlignment="1">
      <alignment horizontal="center" vertical="center"/>
    </xf>
  </cellXfs>
  <cellStyles count="3">
    <cellStyle name="Comma" xfId="1" builtinId="3"/>
    <cellStyle name="Normal" xfId="0" builtinId="0"/>
    <cellStyle name="Percent" xfId="2" builtinId="5"/>
  </cellStyles>
  <dxfs count="5"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1104901</xdr:colOff>
      <xdr:row>1</xdr:row>
      <xdr:rowOff>161926</xdr:rowOff>
    </xdr:from>
    <xdr:to>
      <xdr:col>9</xdr:col>
      <xdr:colOff>419101</xdr:colOff>
      <xdr:row>3</xdr:row>
      <xdr:rowOff>183047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15376" y="323851"/>
          <a:ext cx="1866900" cy="544996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276225</xdr:colOff>
          <xdr:row>36</xdr:row>
          <xdr:rowOff>47625</xdr:rowOff>
        </xdr:from>
        <xdr:to>
          <xdr:col>9</xdr:col>
          <xdr:colOff>38100</xdr:colOff>
          <xdr:row>39</xdr:row>
          <xdr:rowOff>19050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ვეთანხმები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47C3BC-3970-4D6F-8BE1-F9A94BAA4264}">
  <dimension ref="A1:N46"/>
  <sheetViews>
    <sheetView showGridLines="0" tabSelected="1" workbookViewId="0"/>
  </sheetViews>
  <sheetFormatPr defaultColWidth="9.140625" defaultRowHeight="15" x14ac:dyDescent="0.25"/>
  <cols>
    <col min="1" max="1" width="4.140625" style="1" customWidth="1"/>
    <col min="2" max="2" width="3.85546875" style="1" customWidth="1"/>
    <col min="3" max="3" width="56.85546875" style="1" customWidth="1"/>
    <col min="4" max="4" width="18.28515625" style="1" bestFit="1" customWidth="1"/>
    <col min="5" max="5" width="18.42578125" style="1" customWidth="1"/>
    <col min="6" max="6" width="18" style="1" customWidth="1"/>
    <col min="7" max="7" width="18.140625" style="1" customWidth="1"/>
    <col min="8" max="8" width="18" style="1" customWidth="1"/>
    <col min="9" max="9" width="2.140625" style="1" customWidth="1"/>
    <col min="10" max="10" width="12.28515625" style="1" customWidth="1"/>
    <col min="11" max="11" width="5.28515625" style="1" customWidth="1"/>
    <col min="12" max="12" width="11.5703125" style="1" bestFit="1" customWidth="1"/>
    <col min="13" max="13" width="9.140625" style="1"/>
    <col min="14" max="14" width="11.5703125" style="1" bestFit="1" customWidth="1"/>
    <col min="15" max="16384" width="9.140625" style="1"/>
  </cols>
  <sheetData>
    <row r="1" spans="2:10" ht="12.75" customHeight="1" x14ac:dyDescent="0.25"/>
    <row r="2" spans="2:10" s="4" customFormat="1" ht="19.5" x14ac:dyDescent="0.25">
      <c r="C2" s="3" t="s">
        <v>15</v>
      </c>
      <c r="D2" s="2"/>
      <c r="E2" s="2"/>
      <c r="F2" s="2"/>
      <c r="G2" s="2"/>
      <c r="H2" s="2"/>
      <c r="I2" s="2"/>
      <c r="J2" s="5"/>
    </row>
    <row r="3" spans="2:10" ht="21.75" customHeight="1" x14ac:dyDescent="0.25">
      <c r="B3" s="5"/>
      <c r="C3" s="6"/>
      <c r="E3" s="5"/>
      <c r="F3" s="5"/>
      <c r="G3" s="5"/>
      <c r="H3" s="5"/>
      <c r="I3" s="5"/>
      <c r="J3" s="5"/>
    </row>
    <row r="4" spans="2:10" ht="15.75" thickBot="1" x14ac:dyDescent="0.3">
      <c r="B4" s="5"/>
      <c r="C4" s="6" t="s">
        <v>0</v>
      </c>
      <c r="D4" s="7"/>
      <c r="E4" s="5"/>
      <c r="F4" s="5"/>
      <c r="G4" s="5"/>
      <c r="H4" s="5"/>
      <c r="I4" s="5"/>
      <c r="J4" s="5"/>
    </row>
    <row r="5" spans="2:10" x14ac:dyDescent="0.25">
      <c r="B5" s="8"/>
      <c r="C5" s="9"/>
      <c r="D5" s="10"/>
      <c r="E5" s="11"/>
      <c r="F5" s="11"/>
      <c r="G5" s="11"/>
      <c r="H5" s="11"/>
      <c r="I5" s="11"/>
      <c r="J5" s="12"/>
    </row>
    <row r="6" spans="2:10" ht="24" customHeight="1" x14ac:dyDescent="0.25">
      <c r="B6" s="13"/>
      <c r="C6" s="22" t="s">
        <v>1</v>
      </c>
      <c r="D6" s="65"/>
      <c r="E6" s="65"/>
      <c r="F6" s="65"/>
      <c r="G6" s="65"/>
      <c r="H6" s="6"/>
      <c r="I6" s="6"/>
      <c r="J6" s="16"/>
    </row>
    <row r="7" spans="2:10" ht="24" customHeight="1" x14ac:dyDescent="0.25">
      <c r="B7" s="13"/>
      <c r="C7" s="14" t="s">
        <v>2</v>
      </c>
      <c r="D7" s="65"/>
      <c r="E7" s="65"/>
      <c r="F7" s="65"/>
      <c r="G7" s="65"/>
      <c r="H7" s="6"/>
      <c r="I7" s="6"/>
      <c r="J7" s="16"/>
    </row>
    <row r="8" spans="2:10" ht="24" customHeight="1" x14ac:dyDescent="0.25">
      <c r="B8" s="13"/>
      <c r="C8" s="14" t="s">
        <v>3</v>
      </c>
      <c r="D8" s="65"/>
      <c r="E8" s="65"/>
      <c r="F8" s="65"/>
      <c r="G8" s="65"/>
      <c r="H8" s="6"/>
      <c r="I8" s="6"/>
      <c r="J8" s="16"/>
    </row>
    <row r="9" spans="2:10" ht="24" customHeight="1" x14ac:dyDescent="0.25">
      <c r="B9" s="13"/>
      <c r="C9" s="14" t="s">
        <v>4</v>
      </c>
      <c r="D9" s="65"/>
      <c r="E9" s="65"/>
      <c r="F9" s="65"/>
      <c r="G9" s="65"/>
      <c r="H9" s="6"/>
      <c r="I9" s="6"/>
      <c r="J9" s="16"/>
    </row>
    <row r="10" spans="2:10" ht="24" customHeight="1" x14ac:dyDescent="0.25">
      <c r="B10" s="13"/>
      <c r="C10" s="14" t="s">
        <v>5</v>
      </c>
      <c r="D10" s="65"/>
      <c r="E10" s="65"/>
      <c r="F10" s="65"/>
      <c r="G10" s="65"/>
      <c r="H10" s="6"/>
      <c r="I10" s="6"/>
      <c r="J10" s="16"/>
    </row>
    <row r="11" spans="2:10" ht="24" customHeight="1" x14ac:dyDescent="0.25">
      <c r="B11" s="13"/>
      <c r="C11" s="14" t="s">
        <v>6</v>
      </c>
      <c r="D11" s="65"/>
      <c r="E11" s="65"/>
      <c r="F11" s="65"/>
      <c r="G11" s="65"/>
      <c r="H11" s="6"/>
      <c r="I11" s="6"/>
      <c r="J11" s="16"/>
    </row>
    <row r="12" spans="2:10" ht="15.75" thickBot="1" x14ac:dyDescent="0.3">
      <c r="B12" s="17"/>
      <c r="C12" s="18"/>
      <c r="D12" s="18"/>
      <c r="E12" s="18"/>
      <c r="F12" s="18"/>
      <c r="G12" s="18"/>
      <c r="H12" s="18"/>
      <c r="I12" s="18"/>
      <c r="J12" s="19"/>
    </row>
    <row r="13" spans="2:10" x14ac:dyDescent="0.25">
      <c r="B13" s="5"/>
      <c r="J13" s="5"/>
    </row>
    <row r="14" spans="2:10" ht="15.75" thickBot="1" x14ac:dyDescent="0.3">
      <c r="B14" s="5"/>
      <c r="C14" s="20" t="s">
        <v>9</v>
      </c>
      <c r="D14" s="24"/>
      <c r="J14" s="5"/>
    </row>
    <row r="15" spans="2:10" x14ac:dyDescent="0.25">
      <c r="B15" s="8"/>
      <c r="C15" s="9"/>
      <c r="D15" s="10"/>
      <c r="E15" s="21"/>
      <c r="F15" s="21"/>
      <c r="G15" s="21"/>
      <c r="H15" s="21"/>
      <c r="I15" s="21"/>
      <c r="J15" s="12"/>
    </row>
    <row r="16" spans="2:10" ht="24" customHeight="1" x14ac:dyDescent="0.25">
      <c r="B16" s="13"/>
      <c r="C16" s="22" t="s">
        <v>16</v>
      </c>
      <c r="D16" s="66"/>
      <c r="E16" s="66"/>
      <c r="F16" s="66"/>
      <c r="G16" s="66"/>
      <c r="H16" s="27"/>
      <c r="I16" s="27"/>
      <c r="J16" s="16"/>
    </row>
    <row r="17" spans="2:14" ht="24" customHeight="1" x14ac:dyDescent="0.25">
      <c r="B17" s="13"/>
      <c r="C17" s="22" t="s">
        <v>7</v>
      </c>
      <c r="D17" s="66"/>
      <c r="E17" s="66"/>
      <c r="F17" s="66"/>
      <c r="G17" s="66"/>
      <c r="H17" s="27"/>
      <c r="I17" s="27"/>
      <c r="J17" s="16"/>
    </row>
    <row r="18" spans="2:14" ht="24" customHeight="1" x14ac:dyDescent="0.25">
      <c r="B18" s="13"/>
      <c r="C18" s="22" t="s">
        <v>173</v>
      </c>
      <c r="D18" s="67" t="str">
        <f>IF(WEEKDAY(D17,2)&lt;=3,D17+2,IF(WEEKDAY(D17,2)=4,D17+4,IF(WEEKDAY(D17,2)=5,D17+3,"")))</f>
        <v/>
      </c>
      <c r="E18" s="67"/>
      <c r="F18" s="67"/>
      <c r="G18" s="67"/>
      <c r="H18" s="27"/>
      <c r="I18" s="27"/>
      <c r="J18" s="16"/>
    </row>
    <row r="19" spans="2:14" ht="24" customHeight="1" x14ac:dyDescent="0.25">
      <c r="B19" s="13"/>
      <c r="C19" s="22" t="s">
        <v>12</v>
      </c>
      <c r="D19" s="66"/>
      <c r="E19" s="66"/>
      <c r="F19" s="66"/>
      <c r="G19" s="66"/>
      <c r="H19" s="27"/>
      <c r="I19" s="27"/>
      <c r="J19" s="16"/>
    </row>
    <row r="20" spans="2:14" ht="24" customHeight="1" x14ac:dyDescent="0.25">
      <c r="B20" s="13"/>
      <c r="C20" s="22" t="s">
        <v>18</v>
      </c>
      <c r="D20" s="67" t="str" cm="1">
        <f t="array" ref="D20">IFERROR(IF(D17="","",IF(D16="პირველადი ბაზარი (აუქციონში მონაწილეობა)",INDEX(კალენდარი!B:J,MATCH(1,(განაცხადი!D17&lt;=კალენდარი!D:D)*(განაცხადი!D21=კალენდარი!B:B),0),3),"")),"მითითებული ფასიანი ქაღალდის ემისია არ არის დაგეგმილი")</f>
        <v/>
      </c>
      <c r="E20" s="67"/>
      <c r="F20" s="67"/>
      <c r="G20" s="67"/>
      <c r="H20" s="27"/>
      <c r="I20" s="27"/>
      <c r="J20" s="16"/>
      <c r="N20" s="40"/>
    </row>
    <row r="21" spans="2:14" ht="24" customHeight="1" x14ac:dyDescent="0.25">
      <c r="B21" s="13"/>
      <c r="C21" s="22" t="s">
        <v>13</v>
      </c>
      <c r="D21" s="70"/>
      <c r="E21" s="70"/>
      <c r="F21" s="70"/>
      <c r="G21" s="70"/>
      <c r="H21" s="27"/>
      <c r="I21" s="27"/>
      <c r="J21" s="16"/>
    </row>
    <row r="22" spans="2:14" ht="24" customHeight="1" x14ac:dyDescent="0.25">
      <c r="B22" s="13"/>
      <c r="C22" s="22" t="s">
        <v>14</v>
      </c>
      <c r="D22" s="67" t="str">
        <f>IF(D23="","",IF(D23&gt;0,"სახაზინო ობლიგაცია",IF(D23=0,"სახაზინო ვალდებულება","")))</f>
        <v/>
      </c>
      <c r="E22" s="67"/>
      <c r="F22" s="67"/>
      <c r="G22" s="67"/>
      <c r="H22" s="28"/>
      <c r="I22" s="28"/>
      <c r="J22" s="16"/>
      <c r="L22" s="40"/>
    </row>
    <row r="23" spans="2:14" ht="24" customHeight="1" x14ac:dyDescent="0.25">
      <c r="B23" s="13"/>
      <c r="C23" s="22" t="s">
        <v>11</v>
      </c>
      <c r="D23" s="71" t="str">
        <f>IFERROR(VLOOKUP(D21,'ფასიანი ქაღალდის მონაცემები'!B:J,5,FALSE)/100,"")</f>
        <v/>
      </c>
      <c r="E23" s="71"/>
      <c r="F23" s="71"/>
      <c r="G23" s="71"/>
      <c r="H23" s="29"/>
      <c r="I23" s="29"/>
      <c r="J23" s="16"/>
    </row>
    <row r="24" spans="2:14" ht="24" customHeight="1" x14ac:dyDescent="0.25">
      <c r="B24" s="13"/>
      <c r="C24" s="22" t="s">
        <v>17</v>
      </c>
      <c r="D24" s="72" t="str">
        <f>IFERROR(IF(D21="","",VLOOKUP(D21,'ფასიანი ქაღალდის მონაცემები'!B:J,4,FALSE)),"")</f>
        <v/>
      </c>
      <c r="E24" s="72"/>
      <c r="F24" s="72"/>
      <c r="G24" s="72"/>
      <c r="H24" s="30"/>
      <c r="I24" s="30"/>
      <c r="J24" s="16"/>
    </row>
    <row r="25" spans="2:14" ht="24" customHeight="1" x14ac:dyDescent="0.25">
      <c r="B25" s="13"/>
      <c r="C25" s="22" t="s">
        <v>10</v>
      </c>
      <c r="D25" s="73" t="str">
        <f>IF(D21&gt;0,"GEL","")</f>
        <v/>
      </c>
      <c r="E25" s="73"/>
      <c r="F25" s="73"/>
      <c r="G25" s="73"/>
      <c r="H25" s="30"/>
      <c r="I25" s="30"/>
      <c r="J25" s="16"/>
    </row>
    <row r="26" spans="2:14" s="33" customFormat="1" ht="20.25" customHeight="1" x14ac:dyDescent="0.25">
      <c r="B26" s="34"/>
      <c r="C26" s="26"/>
      <c r="D26" s="35"/>
      <c r="E26" s="35"/>
      <c r="F26" s="35"/>
      <c r="G26" s="35"/>
      <c r="H26" s="36"/>
      <c r="I26" s="36"/>
      <c r="J26" s="37"/>
    </row>
    <row r="27" spans="2:14" ht="21" customHeight="1" x14ac:dyDescent="0.25">
      <c r="B27" s="13"/>
      <c r="C27" s="38"/>
      <c r="D27" s="77" t="s">
        <v>20</v>
      </c>
      <c r="E27" s="77"/>
      <c r="F27" s="77"/>
      <c r="G27" s="77"/>
      <c r="H27" s="77"/>
      <c r="J27" s="16"/>
    </row>
    <row r="28" spans="2:14" x14ac:dyDescent="0.25">
      <c r="B28" s="13"/>
      <c r="C28" s="22" t="s">
        <v>19</v>
      </c>
      <c r="D28" s="32"/>
      <c r="E28" s="32"/>
      <c r="F28" s="32"/>
      <c r="G28" s="32"/>
      <c r="H28" s="32"/>
      <c r="I28" s="29"/>
      <c r="J28" s="16"/>
    </row>
    <row r="29" spans="2:14" ht="24" customHeight="1" x14ac:dyDescent="0.25">
      <c r="B29" s="13"/>
      <c r="C29" s="22" t="s">
        <v>153</v>
      </c>
      <c r="D29" s="50"/>
      <c r="E29" s="50"/>
      <c r="F29" s="50"/>
      <c r="G29" s="50"/>
      <c r="H29" s="50"/>
      <c r="I29" s="29"/>
      <c r="J29" s="16"/>
    </row>
    <row r="30" spans="2:14" ht="24" customHeight="1" x14ac:dyDescent="0.25">
      <c r="B30" s="13"/>
      <c r="C30" s="22" t="s">
        <v>157</v>
      </c>
      <c r="D30" s="31"/>
      <c r="E30" s="31"/>
      <c r="F30" s="31"/>
      <c r="G30" s="31"/>
      <c r="H30" s="31"/>
      <c r="I30" s="29"/>
      <c r="J30" s="16"/>
    </row>
    <row r="31" spans="2:14" ht="24" customHeight="1" x14ac:dyDescent="0.25">
      <c r="B31" s="13"/>
      <c r="C31" s="22" t="s">
        <v>178</v>
      </c>
      <c r="D31" s="51" t="str">
        <f>IF(D30="","",D30*1000)</f>
        <v/>
      </c>
      <c r="E31" s="51" t="str">
        <f t="shared" ref="E31:H31" si="0">IF(E30="","",E30*1000)</f>
        <v/>
      </c>
      <c r="F31" s="51" t="str">
        <f t="shared" si="0"/>
        <v/>
      </c>
      <c r="G31" s="51" t="str">
        <f t="shared" si="0"/>
        <v/>
      </c>
      <c r="H31" s="51" t="str">
        <f t="shared" si="0"/>
        <v/>
      </c>
      <c r="I31" s="29"/>
      <c r="J31" s="16"/>
    </row>
    <row r="32" spans="2:14" ht="24" customHeight="1" x14ac:dyDescent="0.25">
      <c r="B32" s="13"/>
      <c r="C32" s="22" t="s">
        <v>175</v>
      </c>
      <c r="D32" s="61" t="str">
        <f>IFERROR(D33+D34,"")</f>
        <v/>
      </c>
      <c r="E32" s="61" t="str">
        <f t="shared" ref="E32:H32" si="1">IFERROR(E33+E34,"")</f>
        <v/>
      </c>
      <c r="F32" s="61" t="str">
        <f t="shared" si="1"/>
        <v/>
      </c>
      <c r="G32" s="61" t="str">
        <f t="shared" si="1"/>
        <v/>
      </c>
      <c r="H32" s="61" t="str">
        <f t="shared" si="1"/>
        <v/>
      </c>
      <c r="I32" s="29"/>
      <c r="J32" s="16"/>
    </row>
    <row r="33" spans="1:12" ht="24" customHeight="1" x14ac:dyDescent="0.25">
      <c r="B33" s="13"/>
      <c r="C33" s="22" t="s">
        <v>176</v>
      </c>
      <c r="D33" s="61" t="str">
        <f>IFERROR(IF($D$21="","",IF(VLOOKUP($D$21,'ფასიანი ქაღალდის მონაცემები'!$B:$K,10,FALSE)=1,განაცხადი!$D$23*100/2*($D$17-VLOOKUP($D$21,'ფასიანი ქაღალდის მონაცემები'!$B:$C,2,FALSE)-2)/(COUPNCD($D$17,$D$24,IF($D$22="სახაზინო ობლიგაცია",2,1))-COUPPCD($D$17,$D$24,IF($D$22="სახაზინო ობლიგაცია",2,1))),IF($D$22="სახაზინო ობლიგაცია",ACCRINT(COUPPCD($D$17,$D$24,IF($D$22="სახაზინო ობლიგაცია",2,1),1),COUPNCD($D$17,$D$24,IF($D$22="სახაზინო ობლიგაცია",2,1),1),$D$17,$D$23,100,IF($D$22="სახაზინო ობლიგაცია",2,1),1),0))*10*D30),"")</f>
        <v/>
      </c>
      <c r="E33" s="61" t="str">
        <f>IFERROR(IF($D$21="","",IF(VLOOKUP($D$21,'ფასიანი ქაღალდის მონაცემები'!$B:$K,10,FALSE)=1,განაცხადი!$D$23*100/2*($D$17-VLOOKUP($D$21,'ფასიანი ქაღალდის მონაცემები'!$B:$C,2,FALSE)-2)/(COUPNCD($D$17,$D$24,IF($D$22="სახაზინო ობლიგაცია",2,1))-COUPPCD($D$17,$D$24,IF($D$22="სახაზინო ობლიგაცია",2,1))),IF($D$22="სახაზინო ობლიგაცია",ACCRINT(COUPPCD($D$17,$D$24,IF($D$22="სახაზინო ობლიგაცია",2,1),1),COUPNCD($D$17,$D$24,IF($D$22="სახაზინო ობლიგაცია",2,1),1),$D$17,$D$23,100,IF($D$22="სახაზინო ობლიგაცია",2,1),1),0))*10*E30),"")</f>
        <v/>
      </c>
      <c r="F33" s="61" t="str">
        <f>IFERROR(IF($D$21="","",IF(VLOOKUP($D$21,'ფასიანი ქაღალდის მონაცემები'!$B:$K,10,FALSE)=1,განაცხადი!$D$23*100/2*($D$17-VLOOKUP($D$21,'ფასიანი ქაღალდის მონაცემები'!$B:$C,2,FALSE)-2)/(COUPNCD($D$17,$D$24,IF($D$22="სახაზინო ობლიგაცია",2,1))-COUPPCD($D$17,$D$24,IF($D$22="სახაზინო ობლიგაცია",2,1))),IF($D$22="სახაზინო ობლიგაცია",ACCRINT(COUPPCD($D$17,$D$24,IF($D$22="სახაზინო ობლიგაცია",2,1),1),COUPNCD($D$17,$D$24,IF($D$22="სახაზინო ობლიგაცია",2,1),1),$D$17,$D$23,100,IF($D$22="სახაზინო ობლიგაცია",2,1),1),0))*10*F30),"")</f>
        <v/>
      </c>
      <c r="G33" s="61" t="str">
        <f>IFERROR(IF($D$21="","",IF(VLOOKUP($D$21,'ფასიანი ქაღალდის მონაცემები'!$B:$K,10,FALSE)=1,განაცხადი!$D$23*100/2*($D$17-VLOOKUP($D$21,'ფასიანი ქაღალდის მონაცემები'!$B:$C,2,FALSE)-2)/(COUPNCD($D$17,$D$24,IF($D$22="სახაზინო ობლიგაცია",2,1))-COUPPCD($D$17,$D$24,IF($D$22="სახაზინო ობლიგაცია",2,1))),IF($D$22="სახაზინო ობლიგაცია",ACCRINT(COUPPCD($D$17,$D$24,IF($D$22="სახაზინო ობლიგაცია",2,1),1),COUPNCD($D$17,$D$24,IF($D$22="სახაზინო ობლიგაცია",2,1),1),$D$17,$D$23,100,IF($D$22="სახაზინო ობლიგაცია",2,1),1),0))*10*G30),"")</f>
        <v/>
      </c>
      <c r="H33" s="61" t="str">
        <f>IFERROR(IF($D$21="","",IF(VLOOKUP($D$21,'ფასიანი ქაღალდის მონაცემები'!$B:$K,10,FALSE)=1,განაცხადი!$D$23*100/2*($D$17-VLOOKUP($D$21,'ფასიანი ქაღალდის მონაცემები'!$B:$C,2,FALSE)-2)/(COUPNCD($D$17,$D$24,IF($D$22="სახაზინო ობლიგაცია",2,1))-COUPPCD($D$17,$D$24,IF($D$22="სახაზინო ობლიგაცია",2,1))),IF($D$22="სახაზინო ობლიგაცია",ACCRINT(COUPPCD($D$17,$D$24,IF($D$22="სახაზინო ობლიგაცია",2,1),1),COUPNCD($D$17,$D$24,IF($D$22="სახაზინო ობლიგაცია",2,1),1),$D$17,$D$23,100,IF($D$22="სახაზინო ობლიგაცია",2,1),1),0))*10*H30),"")</f>
        <v/>
      </c>
      <c r="I33" s="29"/>
      <c r="J33" s="16"/>
      <c r="L33" s="40"/>
    </row>
    <row r="34" spans="1:12" ht="24" customHeight="1" x14ac:dyDescent="0.25">
      <c r="B34" s="13"/>
      <c r="C34" s="22" t="s">
        <v>174</v>
      </c>
      <c r="D34" s="61" t="str">
        <f>IFERROR(IF($D$21="","",IF(VLOOKUP($D$21,'ფასიანი ქაღალდის მონაცემები'!$B:$K,10,FALSE)=1,ODDFPRICE($D$17,$D$24,VLOOKUP($D$21,'ფასიანი ქაღალდის მონაცემები'!$B:$C,2,FALSE)+2,COUPNCD(განაცხადი!$D$17,განაცხადი!$D$24,2,1),განაცხადი!$D$23,განაცხადი!D29,100,2,1)*10*D30,IF(AND($D$22="სახაზინო ვალდებულება",D29&gt;0),D31/(1+D29*($D$24-$D$17)/365),IF(AND($D$22="სახაზინო ობლიგაცია",$D$23&gt;0,D29&gt;0),PRICE($D$17,$D$24,$D$23,D29,100,2,1)*D30*10,"")))),"")</f>
        <v/>
      </c>
      <c r="E34" s="61" t="str">
        <f>IFERROR(IF($D$21="","",IF(VLOOKUP($D$21,'ფასიანი ქაღალდის მონაცემები'!$B:$K,10,FALSE)=1,ODDFPRICE($D$17,$D$24,VLOOKUP($D$21,'ფასიანი ქაღალდის მონაცემები'!$B:$C,2,FALSE)+2,COUPNCD(განაცხადი!$D$17,განაცხადი!$D$24,2,1),განაცხადი!$D$23,განაცხადი!E29,100,2,1)*10*E30,IF(AND($D$22="სახაზინო ვალდებულება",E29&gt;0),E31/(1+E29*($D$24-$D$17)/365),IF(AND($D$22="სახაზინო ობლიგაცია",$D$23&gt;0,E29&gt;0),PRICE($D$17,$D$24,$D$23,E29,100,2,1)*E30*10,"")))),"")</f>
        <v/>
      </c>
      <c r="F34" s="61" t="str">
        <f>IFERROR(IF($D$21="","",IF(VLOOKUP($D$21,'ფასიანი ქაღალდის მონაცემები'!$B:$K,10,FALSE)=1,ODDFPRICE($D$17,$D$24,VLOOKUP($D$21,'ფასიანი ქაღალდის მონაცემები'!$B:$C,2,FALSE)+2,COUPNCD(განაცხადი!$D$17,განაცხადი!$D$24,2,1),განაცხადი!$D$23,განაცხადი!F29,100,2,1)*10*F30,IF(AND($D$22="სახაზინო ვალდებულება",F29&gt;0),F31/(1+F29*($D$24-$D$17)/365),IF(AND($D$22="სახაზინო ობლიგაცია",$D$23&gt;0,F29&gt;0),PRICE($D$17,$D$24,$D$23,F29,100,2,1)*F30*10,"")))),"")</f>
        <v/>
      </c>
      <c r="G34" s="61" t="str">
        <f>IFERROR(IF($D$21="","",IF(VLOOKUP($D$21,'ფასიანი ქაღალდის მონაცემები'!$B:$K,10,FALSE)=1,ODDFPRICE($D$17,$D$24,VLOOKUP($D$21,'ფასიანი ქაღალდის მონაცემები'!$B:$C,2,FALSE)+2,COUPNCD(განაცხადი!$D$17,განაცხადი!$D$24,2,1),განაცხადი!$D$23,განაცხადი!G29,100,2,1)*10*G30,IF(AND($D$22="სახაზინო ვალდებულება",G29&gt;0),G31/(1+G29*($D$24-$D$17)/365),IF(AND($D$22="სახაზინო ობლიგაცია",$D$23&gt;0,G29&gt;0),PRICE($D$17,$D$24,$D$23,G29,100,2,1)*G30*10,"")))),"")</f>
        <v/>
      </c>
      <c r="H34" s="61" t="str">
        <f>IFERROR(IF($D$21="","",IF(VLOOKUP($D$21,'ფასიანი ქაღალდის მონაცემები'!$B:$K,10,FALSE)=1,ODDFPRICE($D$17,$D$24,VLOOKUP($D$21,'ფასიანი ქაღალდის მონაცემები'!$B:$C,2,FALSE)+2,COUPNCD(განაცხადი!$D$17,განაცხადი!$D$24,2,1),განაცხადი!$D$23,განაცხადი!H29,100,2,1)*10*H30,IF(AND($D$22="სახაზინო ვალდებულება",H29&gt;0),H31/(1+H29*($D$24-$D$17)/365),IF(AND($D$22="სახაზინო ობლიგაცია",$D$23&gt;0,H29&gt;0),PRICE($D$17,$D$24,$D$23,H29,100,2,1)*H30*10,"")))),"")</f>
        <v/>
      </c>
      <c r="I34" s="29"/>
      <c r="J34" s="16"/>
    </row>
    <row r="35" spans="1:12" ht="22.5" customHeight="1" x14ac:dyDescent="0.25">
      <c r="B35" s="13"/>
      <c r="D35" s="52"/>
      <c r="I35" s="29"/>
      <c r="J35" s="16"/>
    </row>
    <row r="36" spans="1:12" ht="24" customHeight="1" x14ac:dyDescent="0.25">
      <c r="B36" s="13"/>
      <c r="C36" s="22" t="s">
        <v>8</v>
      </c>
      <c r="D36" s="74"/>
      <c r="E36" s="75"/>
      <c r="F36" s="75"/>
      <c r="G36" s="76"/>
      <c r="J36" s="16"/>
    </row>
    <row r="37" spans="1:12" ht="22.5" customHeight="1" x14ac:dyDescent="0.25">
      <c r="B37" s="13"/>
      <c r="C37" s="26"/>
      <c r="D37" s="25"/>
      <c r="E37" s="25"/>
      <c r="F37" s="25"/>
      <c r="G37" s="25"/>
      <c r="H37" s="25"/>
      <c r="I37" s="25"/>
      <c r="J37" s="16"/>
    </row>
    <row r="38" spans="1:12" ht="22.5" customHeight="1" x14ac:dyDescent="0.25">
      <c r="B38" s="13"/>
      <c r="C38" s="15" t="s">
        <v>179</v>
      </c>
      <c r="D38" s="5"/>
      <c r="E38" s="5"/>
      <c r="F38" s="5"/>
      <c r="G38" s="5"/>
      <c r="H38" s="5"/>
      <c r="I38" s="5"/>
      <c r="J38" s="16"/>
    </row>
    <row r="39" spans="1:12" ht="15.75" thickBot="1" x14ac:dyDescent="0.3">
      <c r="B39" s="17"/>
      <c r="C39" s="23"/>
      <c r="D39" s="23"/>
      <c r="E39" s="23"/>
      <c r="F39" s="23"/>
      <c r="G39" s="23"/>
      <c r="H39" s="23"/>
      <c r="I39" s="23"/>
      <c r="J39" s="19"/>
    </row>
    <row r="40" spans="1:12" x14ac:dyDescent="0.25">
      <c r="B40" s="5"/>
      <c r="C40" s="5"/>
      <c r="D40" s="5"/>
      <c r="E40" s="5"/>
      <c r="F40" s="5"/>
      <c r="G40" s="5"/>
      <c r="H40" s="5"/>
      <c r="I40" s="5"/>
      <c r="J40" s="5"/>
    </row>
    <row r="41" spans="1:12" x14ac:dyDescent="0.25">
      <c r="B41" s="69" t="s">
        <v>154</v>
      </c>
      <c r="C41" s="69"/>
      <c r="D41" s="69"/>
      <c r="E41" s="69"/>
      <c r="F41" s="69"/>
      <c r="G41" s="69"/>
      <c r="H41" s="69"/>
      <c r="I41" s="69"/>
      <c r="J41" s="69"/>
    </row>
    <row r="42" spans="1:12" x14ac:dyDescent="0.25">
      <c r="B42" s="69" t="s">
        <v>155</v>
      </c>
      <c r="C42" s="69"/>
      <c r="D42" s="69"/>
      <c r="E42" s="69"/>
      <c r="F42" s="69"/>
      <c r="G42" s="69"/>
      <c r="H42" s="69"/>
      <c r="I42" s="69"/>
      <c r="J42" s="69"/>
    </row>
    <row r="43" spans="1:12" x14ac:dyDescent="0.25">
      <c r="B43" s="69" t="s">
        <v>156</v>
      </c>
      <c r="C43" s="69"/>
      <c r="D43" s="69"/>
      <c r="E43" s="69"/>
      <c r="F43" s="69"/>
      <c r="G43" s="69"/>
      <c r="H43" s="69"/>
      <c r="I43" s="69"/>
      <c r="J43" s="69"/>
    </row>
    <row r="44" spans="1:12" x14ac:dyDescent="0.25">
      <c r="B44" s="68" t="s">
        <v>180</v>
      </c>
      <c r="C44" s="68"/>
      <c r="D44" s="68"/>
      <c r="E44" s="68"/>
      <c r="F44" s="68"/>
      <c r="G44" s="68"/>
      <c r="H44" s="68"/>
      <c r="I44" s="68"/>
      <c r="J44" s="68"/>
    </row>
    <row r="45" spans="1:12" ht="15" customHeight="1" x14ac:dyDescent="0.25">
      <c r="B45" s="69" t="s">
        <v>181</v>
      </c>
      <c r="C45" s="69"/>
      <c r="D45" s="69"/>
      <c r="E45" s="69"/>
      <c r="F45" s="69"/>
      <c r="G45" s="69"/>
      <c r="H45" s="69"/>
      <c r="I45" s="69"/>
      <c r="J45" s="69"/>
    </row>
    <row r="46" spans="1:12" x14ac:dyDescent="0.25">
      <c r="A46" s="64"/>
    </row>
  </sheetData>
  <protectedRanges>
    <protectedRange sqref="D16:D22 D6:D11" name="Range1"/>
  </protectedRanges>
  <dataConsolidate/>
  <mergeCells count="23">
    <mergeCell ref="B44:J44"/>
    <mergeCell ref="D18:G18"/>
    <mergeCell ref="B42:J42"/>
    <mergeCell ref="B45:J45"/>
    <mergeCell ref="B43:J43"/>
    <mergeCell ref="B41:J41"/>
    <mergeCell ref="D21:G21"/>
    <mergeCell ref="D22:G22"/>
    <mergeCell ref="D23:G23"/>
    <mergeCell ref="D24:G24"/>
    <mergeCell ref="D25:G25"/>
    <mergeCell ref="D36:G36"/>
    <mergeCell ref="D27:H27"/>
    <mergeCell ref="D6:G6"/>
    <mergeCell ref="D7:G7"/>
    <mergeCell ref="D8:G8"/>
    <mergeCell ref="D9:G9"/>
    <mergeCell ref="D10:G10"/>
    <mergeCell ref="D11:G11"/>
    <mergeCell ref="D16:G16"/>
    <mergeCell ref="D17:G17"/>
    <mergeCell ref="D19:G19"/>
    <mergeCell ref="D20:G20"/>
  </mergeCells>
  <conditionalFormatting sqref="D23">
    <cfRule type="containsText" dxfId="4" priority="11" operator="containsText" text="Treasury Bill">
      <formula>NOT(ISERROR(SEARCH("Treasury Bill",D23)))</formula>
    </cfRule>
  </conditionalFormatting>
  <conditionalFormatting sqref="D19">
    <cfRule type="expression" dxfId="3" priority="8">
      <formula>$D$16="პირველადი ბაზარი (აუქციონში მონაწილეობა)"</formula>
    </cfRule>
  </conditionalFormatting>
  <conditionalFormatting sqref="D28:H28">
    <cfRule type="expression" dxfId="2" priority="6">
      <formula>$D$16&lt;&gt;"პირველადი ბაზარი (აუქციონში მონაწილეობა)"</formula>
    </cfRule>
  </conditionalFormatting>
  <conditionalFormatting sqref="D29:H29">
    <cfRule type="expression" dxfId="1" priority="3">
      <formula>D$28="არაკონკურენტული განაცხადი"</formula>
    </cfRule>
  </conditionalFormatting>
  <conditionalFormatting sqref="E29:H29">
    <cfRule type="expression" dxfId="0" priority="2">
      <formula>E$28="არაკონკურენტული განაცხადი"</formula>
    </cfRule>
  </conditionalFormatting>
  <dataValidations count="5">
    <dataValidation type="list" allowBlank="1" showInputMessage="1" showErrorMessage="1" sqref="D16" xr:uid="{208F2317-CD14-4D75-B2B5-BF6CF01D6970}">
      <formula1>"პირველადი ბაზარი (აუქციონში მონაწილეობა), მეორად ბაზარზე ვაჭრობა (კონტრაგენტი: სს ""ბანკი ქართუ""), მეორად ბაზარზე ვაჭრობა (კონტრაგენტი: სხვა ბაზრის მონაწილე)"</formula1>
    </dataValidation>
    <dataValidation type="list" allowBlank="1" showInputMessage="1" showErrorMessage="1" sqref="D4:D5" xr:uid="{A57B20F8-2CB9-49B9-AB02-68253535A1A8}">
      <formula1>"ახალი განაცხადი, ძველი განაცხადის კორექტირება"</formula1>
    </dataValidation>
    <dataValidation type="list" allowBlank="1" showInputMessage="1" showErrorMessage="1" sqref="D19" xr:uid="{5564F18E-FED6-46F9-8447-0D239ACE367B}">
      <formula1>"ყიდვა, გაყიდვა"</formula1>
    </dataValidation>
    <dataValidation type="whole" operator="greaterThanOrEqual" allowBlank="1" showInputMessage="1" showErrorMessage="1" errorTitle="შეცდომა" error="ფასიანი ქაღალდის რაოდენობა ნაკლებია 50-ზე." sqref="I30" xr:uid="{D1FD1E5D-9059-44B6-87FE-FBA1EB800B2A}">
      <formula1>50</formula1>
    </dataValidation>
    <dataValidation type="list" allowBlank="1" showInputMessage="1" showErrorMessage="1" sqref="D28:H28" xr:uid="{8D0A187D-5311-4249-B9B8-4FD8EA432579}">
      <formula1>"კონკურენტული განაცხადი, არაკონკურენტული განაცხადი"</formula1>
    </dataValidation>
  </dataValidations>
  <pageMargins left="0.7" right="0.7" top="0.75" bottom="0.75" header="0.3" footer="0.3"/>
  <pageSetup orientation="portrait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7</xdr:col>
                    <xdr:colOff>276225</xdr:colOff>
                    <xdr:row>36</xdr:row>
                    <xdr:rowOff>47625</xdr:rowOff>
                  </from>
                  <to>
                    <xdr:col>9</xdr:col>
                    <xdr:colOff>38100</xdr:colOff>
                    <xdr:row>39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C82833-B843-42D2-A74E-A2E1945830C2}">
  <dimension ref="B2:K41"/>
  <sheetViews>
    <sheetView showGridLines="0" workbookViewId="0">
      <pane ySplit="2" topLeftCell="A3" activePane="bottomLeft" state="frozen"/>
      <selection pane="bottomLeft" activeCell="B23" sqref="B23"/>
    </sheetView>
  </sheetViews>
  <sheetFormatPr defaultRowHeight="15" x14ac:dyDescent="0.25"/>
  <cols>
    <col min="1" max="1" width="3.28515625" style="1" customWidth="1"/>
    <col min="2" max="2" width="18" style="1" bestFit="1" customWidth="1"/>
    <col min="3" max="3" width="27.5703125" style="1" bestFit="1" customWidth="1"/>
    <col min="4" max="4" width="13.140625" style="1" bestFit="1" customWidth="1"/>
    <col min="5" max="5" width="20" style="1" bestFit="1" customWidth="1"/>
    <col min="6" max="6" width="24.140625" style="48" bestFit="1" customWidth="1"/>
    <col min="7" max="7" width="34.85546875" style="1" bestFit="1" customWidth="1"/>
    <col min="8" max="8" width="33.5703125" style="1" bestFit="1" customWidth="1"/>
    <col min="9" max="9" width="24.28515625" style="1" bestFit="1" customWidth="1"/>
    <col min="10" max="10" width="14.42578125" style="1" bestFit="1" customWidth="1"/>
    <col min="11" max="11" width="10.7109375" style="1" customWidth="1"/>
    <col min="12" max="16384" width="9.140625" style="1"/>
  </cols>
  <sheetData>
    <row r="2" spans="2:11" ht="30.75" customHeight="1" x14ac:dyDescent="0.25">
      <c r="B2" s="39" t="s">
        <v>39</v>
      </c>
      <c r="C2" s="39" t="s">
        <v>41</v>
      </c>
      <c r="D2" s="39" t="s">
        <v>42</v>
      </c>
      <c r="E2" s="39" t="s">
        <v>40</v>
      </c>
      <c r="F2" s="47" t="s">
        <v>43</v>
      </c>
      <c r="G2" s="39" t="s">
        <v>44</v>
      </c>
      <c r="H2" s="39" t="s">
        <v>45</v>
      </c>
      <c r="I2" s="39" t="s">
        <v>46</v>
      </c>
      <c r="J2" s="39" t="s">
        <v>47</v>
      </c>
      <c r="K2" s="39" t="s">
        <v>177</v>
      </c>
    </row>
    <row r="3" spans="2:11" ht="5.25" customHeight="1" x14ac:dyDescent="0.25">
      <c r="C3" s="40"/>
      <c r="D3" s="40"/>
      <c r="E3" s="41"/>
    </row>
    <row r="4" spans="2:11" x14ac:dyDescent="0.25">
      <c r="B4" s="42" t="s">
        <v>27</v>
      </c>
      <c r="C4" s="46" t="s">
        <v>48</v>
      </c>
      <c r="D4" s="43" t="s">
        <v>49</v>
      </c>
      <c r="E4" s="62" t="s">
        <v>50</v>
      </c>
      <c r="F4" s="49">
        <v>0</v>
      </c>
      <c r="G4" s="44">
        <v>50000000</v>
      </c>
      <c r="H4" s="44">
        <v>50000000</v>
      </c>
      <c r="I4" s="45" t="s">
        <v>51</v>
      </c>
      <c r="J4" s="45" t="s">
        <v>52</v>
      </c>
      <c r="K4" s="45">
        <v>0</v>
      </c>
    </row>
    <row r="5" spans="2:11" x14ac:dyDescent="0.25">
      <c r="B5" s="42" t="s">
        <v>29</v>
      </c>
      <c r="C5" s="46" t="s">
        <v>53</v>
      </c>
      <c r="D5" s="43" t="s">
        <v>49</v>
      </c>
      <c r="E5" s="62" t="s">
        <v>54</v>
      </c>
      <c r="F5" s="49">
        <v>0</v>
      </c>
      <c r="G5" s="44">
        <v>50000000</v>
      </c>
      <c r="H5" s="44">
        <v>50000000</v>
      </c>
      <c r="I5" s="45" t="s">
        <v>51</v>
      </c>
      <c r="J5" s="45" t="s">
        <v>52</v>
      </c>
      <c r="K5" s="45">
        <v>0</v>
      </c>
    </row>
    <row r="6" spans="2:11" x14ac:dyDescent="0.25">
      <c r="B6" s="42" t="s">
        <v>31</v>
      </c>
      <c r="C6" s="46" t="s">
        <v>55</v>
      </c>
      <c r="D6" s="43" t="s">
        <v>49</v>
      </c>
      <c r="E6" s="62" t="s">
        <v>56</v>
      </c>
      <c r="F6" s="49">
        <v>0</v>
      </c>
      <c r="G6" s="44">
        <v>20000000</v>
      </c>
      <c r="H6" s="44">
        <v>20000000</v>
      </c>
      <c r="I6" s="45" t="s">
        <v>51</v>
      </c>
      <c r="J6" s="45" t="s">
        <v>52</v>
      </c>
      <c r="K6" s="45">
        <v>0</v>
      </c>
    </row>
    <row r="7" spans="2:11" x14ac:dyDescent="0.25">
      <c r="B7" s="42" t="s">
        <v>33</v>
      </c>
      <c r="C7" s="46" t="s">
        <v>57</v>
      </c>
      <c r="D7" s="43" t="s">
        <v>49</v>
      </c>
      <c r="E7" s="62" t="s">
        <v>58</v>
      </c>
      <c r="F7" s="49">
        <v>0</v>
      </c>
      <c r="G7" s="44">
        <v>20000000</v>
      </c>
      <c r="H7" s="44">
        <v>20000000</v>
      </c>
      <c r="I7" s="45" t="s">
        <v>51</v>
      </c>
      <c r="J7" s="45" t="s">
        <v>52</v>
      </c>
      <c r="K7" s="45">
        <v>0</v>
      </c>
    </row>
    <row r="8" spans="2:11" x14ac:dyDescent="0.25">
      <c r="B8" s="42" t="s">
        <v>35</v>
      </c>
      <c r="C8" s="46" t="s">
        <v>59</v>
      </c>
      <c r="D8" s="43" t="s">
        <v>49</v>
      </c>
      <c r="E8" s="62" t="s">
        <v>60</v>
      </c>
      <c r="F8" s="49">
        <v>0</v>
      </c>
      <c r="G8" s="44">
        <v>20000000</v>
      </c>
      <c r="H8" s="44">
        <v>20000000</v>
      </c>
      <c r="I8" s="45" t="s">
        <v>51</v>
      </c>
      <c r="J8" s="45" t="s">
        <v>52</v>
      </c>
      <c r="K8" s="45">
        <v>0</v>
      </c>
    </row>
    <row r="9" spans="2:11" x14ac:dyDescent="0.25">
      <c r="B9" s="42" t="s">
        <v>37</v>
      </c>
      <c r="C9" s="46" t="s">
        <v>61</v>
      </c>
      <c r="D9" s="43" t="s">
        <v>49</v>
      </c>
      <c r="E9" s="62" t="s">
        <v>62</v>
      </c>
      <c r="F9" s="49">
        <v>0</v>
      </c>
      <c r="G9" s="44">
        <v>20000000</v>
      </c>
      <c r="H9" s="44">
        <v>20000000</v>
      </c>
      <c r="I9" s="45" t="s">
        <v>51</v>
      </c>
      <c r="J9" s="45" t="s">
        <v>52</v>
      </c>
      <c r="K9" s="45">
        <v>0</v>
      </c>
    </row>
    <row r="10" spans="2:11" x14ac:dyDescent="0.25">
      <c r="B10" s="42" t="s">
        <v>21</v>
      </c>
      <c r="C10" s="46" t="s">
        <v>63</v>
      </c>
      <c r="D10" s="43" t="s">
        <v>64</v>
      </c>
      <c r="E10" s="62" t="s">
        <v>50</v>
      </c>
      <c r="F10" s="49">
        <v>0</v>
      </c>
      <c r="G10" s="44">
        <v>60000000</v>
      </c>
      <c r="H10" s="44">
        <v>60000000</v>
      </c>
      <c r="I10" s="45" t="s">
        <v>51</v>
      </c>
      <c r="J10" s="45" t="s">
        <v>52</v>
      </c>
      <c r="K10" s="45">
        <v>0</v>
      </c>
    </row>
    <row r="11" spans="2:11" x14ac:dyDescent="0.25">
      <c r="B11" s="42" t="s">
        <v>22</v>
      </c>
      <c r="C11" s="46" t="s">
        <v>65</v>
      </c>
      <c r="D11" s="43" t="s">
        <v>64</v>
      </c>
      <c r="E11" s="62" t="s">
        <v>54</v>
      </c>
      <c r="F11" s="49">
        <v>0</v>
      </c>
      <c r="G11" s="44">
        <v>60000000</v>
      </c>
      <c r="H11" s="44">
        <v>60000000</v>
      </c>
      <c r="I11" s="45" t="s">
        <v>51</v>
      </c>
      <c r="J11" s="45" t="s">
        <v>52</v>
      </c>
      <c r="K11" s="45">
        <v>0</v>
      </c>
    </row>
    <row r="12" spans="2:11" x14ac:dyDescent="0.25">
      <c r="B12" s="42" t="s">
        <v>23</v>
      </c>
      <c r="C12" s="46" t="s">
        <v>66</v>
      </c>
      <c r="D12" s="43" t="s">
        <v>64</v>
      </c>
      <c r="E12" s="62" t="s">
        <v>67</v>
      </c>
      <c r="F12" s="49">
        <v>0</v>
      </c>
      <c r="G12" s="44">
        <v>50000000</v>
      </c>
      <c r="H12" s="44">
        <v>50000000</v>
      </c>
      <c r="I12" s="45" t="s">
        <v>51</v>
      </c>
      <c r="J12" s="45" t="s">
        <v>52</v>
      </c>
      <c r="K12" s="45">
        <v>0</v>
      </c>
    </row>
    <row r="13" spans="2:11" x14ac:dyDescent="0.25">
      <c r="B13" s="42" t="s">
        <v>24</v>
      </c>
      <c r="C13" s="46" t="s">
        <v>68</v>
      </c>
      <c r="D13" s="43" t="s">
        <v>64</v>
      </c>
      <c r="E13" s="62" t="s">
        <v>69</v>
      </c>
      <c r="F13" s="49">
        <v>0</v>
      </c>
      <c r="G13" s="44">
        <v>50000000</v>
      </c>
      <c r="H13" s="44">
        <v>50000000</v>
      </c>
      <c r="I13" s="45" t="s">
        <v>51</v>
      </c>
      <c r="J13" s="45" t="s">
        <v>52</v>
      </c>
      <c r="K13" s="45">
        <v>0</v>
      </c>
    </row>
    <row r="14" spans="2:11" x14ac:dyDescent="0.25">
      <c r="B14" s="42" t="s">
        <v>25</v>
      </c>
      <c r="C14" s="46" t="s">
        <v>70</v>
      </c>
      <c r="D14" s="43" t="s">
        <v>64</v>
      </c>
      <c r="E14" s="62" t="s">
        <v>71</v>
      </c>
      <c r="F14" s="49">
        <v>0</v>
      </c>
      <c r="G14" s="44">
        <v>50000000</v>
      </c>
      <c r="H14" s="44">
        <v>50000000</v>
      </c>
      <c r="I14" s="45" t="s">
        <v>51</v>
      </c>
      <c r="J14" s="45" t="s">
        <v>52</v>
      </c>
      <c r="K14" s="45">
        <v>0</v>
      </c>
    </row>
    <row r="15" spans="2:11" x14ac:dyDescent="0.25">
      <c r="B15" s="42" t="s">
        <v>26</v>
      </c>
      <c r="C15" s="46" t="s">
        <v>72</v>
      </c>
      <c r="D15" s="43" t="s">
        <v>64</v>
      </c>
      <c r="E15" s="62" t="s">
        <v>73</v>
      </c>
      <c r="F15" s="49">
        <v>0</v>
      </c>
      <c r="G15" s="44">
        <v>50000000</v>
      </c>
      <c r="H15" s="44">
        <v>50000000</v>
      </c>
      <c r="I15" s="45" t="s">
        <v>51</v>
      </c>
      <c r="J15" s="45" t="s">
        <v>52</v>
      </c>
      <c r="K15" s="45">
        <v>0</v>
      </c>
    </row>
    <row r="16" spans="2:11" x14ac:dyDescent="0.25">
      <c r="B16" s="42" t="s">
        <v>28</v>
      </c>
      <c r="C16" s="46" t="s">
        <v>74</v>
      </c>
      <c r="D16" s="43" t="s">
        <v>64</v>
      </c>
      <c r="E16" s="62" t="s">
        <v>75</v>
      </c>
      <c r="F16" s="49">
        <v>0</v>
      </c>
      <c r="G16" s="44">
        <v>80000000</v>
      </c>
      <c r="H16" s="44">
        <v>80000000</v>
      </c>
      <c r="I16" s="45" t="s">
        <v>51</v>
      </c>
      <c r="J16" s="45" t="s">
        <v>52</v>
      </c>
      <c r="K16" s="45">
        <v>0</v>
      </c>
    </row>
    <row r="17" spans="2:11" x14ac:dyDescent="0.25">
      <c r="B17" s="42" t="s">
        <v>30</v>
      </c>
      <c r="C17" s="46" t="s">
        <v>76</v>
      </c>
      <c r="D17" s="43" t="s">
        <v>64</v>
      </c>
      <c r="E17" s="62" t="s">
        <v>77</v>
      </c>
      <c r="F17" s="49">
        <v>0</v>
      </c>
      <c r="G17" s="44">
        <v>80000000</v>
      </c>
      <c r="H17" s="44">
        <v>80000000</v>
      </c>
      <c r="I17" s="45" t="s">
        <v>51</v>
      </c>
      <c r="J17" s="45" t="s">
        <v>52</v>
      </c>
      <c r="K17" s="45">
        <v>0</v>
      </c>
    </row>
    <row r="18" spans="2:11" x14ac:dyDescent="0.25">
      <c r="B18" s="42" t="s">
        <v>32</v>
      </c>
      <c r="C18" s="46" t="s">
        <v>78</v>
      </c>
      <c r="D18" s="43" t="s">
        <v>64</v>
      </c>
      <c r="E18" s="62" t="s">
        <v>79</v>
      </c>
      <c r="F18" s="49">
        <v>0</v>
      </c>
      <c r="G18" s="44">
        <v>50000000</v>
      </c>
      <c r="H18" s="44">
        <v>50000000</v>
      </c>
      <c r="I18" s="45" t="s">
        <v>51</v>
      </c>
      <c r="J18" s="45" t="s">
        <v>52</v>
      </c>
      <c r="K18" s="45">
        <v>0</v>
      </c>
    </row>
    <row r="19" spans="2:11" x14ac:dyDescent="0.25">
      <c r="B19" s="42" t="s">
        <v>34</v>
      </c>
      <c r="C19" s="46" t="s">
        <v>80</v>
      </c>
      <c r="D19" s="43" t="s">
        <v>64</v>
      </c>
      <c r="E19" s="62" t="s">
        <v>81</v>
      </c>
      <c r="F19" s="49">
        <v>0</v>
      </c>
      <c r="G19" s="44">
        <v>50000000</v>
      </c>
      <c r="H19" s="44">
        <v>50000000</v>
      </c>
      <c r="I19" s="45" t="s">
        <v>51</v>
      </c>
      <c r="J19" s="45" t="s">
        <v>52</v>
      </c>
      <c r="K19" s="45">
        <v>0</v>
      </c>
    </row>
    <row r="20" spans="2:11" x14ac:dyDescent="0.25">
      <c r="B20" s="42" t="s">
        <v>36</v>
      </c>
      <c r="C20" s="46" t="s">
        <v>82</v>
      </c>
      <c r="D20" s="43" t="s">
        <v>64</v>
      </c>
      <c r="E20" s="62" t="s">
        <v>83</v>
      </c>
      <c r="F20" s="49">
        <v>0</v>
      </c>
      <c r="G20" s="44">
        <v>50000000</v>
      </c>
      <c r="H20" s="44">
        <v>50000000</v>
      </c>
      <c r="I20" s="45" t="s">
        <v>51</v>
      </c>
      <c r="J20" s="45" t="s">
        <v>52</v>
      </c>
      <c r="K20" s="45">
        <v>0</v>
      </c>
    </row>
    <row r="21" spans="2:11" x14ac:dyDescent="0.25">
      <c r="B21" s="42" t="s">
        <v>38</v>
      </c>
      <c r="C21" s="46" t="s">
        <v>84</v>
      </c>
      <c r="D21" s="43" t="s">
        <v>64</v>
      </c>
      <c r="E21" s="62" t="s">
        <v>85</v>
      </c>
      <c r="F21" s="49">
        <v>0</v>
      </c>
      <c r="G21" s="44">
        <v>50000000</v>
      </c>
      <c r="H21" s="44">
        <v>50000000</v>
      </c>
      <c r="I21" s="45" t="s">
        <v>51</v>
      </c>
      <c r="J21" s="45" t="s">
        <v>52</v>
      </c>
      <c r="K21" s="45">
        <v>0</v>
      </c>
    </row>
    <row r="22" spans="2:11" x14ac:dyDescent="0.25">
      <c r="B22" s="42" t="s">
        <v>86</v>
      </c>
      <c r="C22" s="45" t="s">
        <v>87</v>
      </c>
      <c r="D22" s="42" t="s">
        <v>88</v>
      </c>
      <c r="E22" s="46" t="s">
        <v>89</v>
      </c>
      <c r="F22" s="49">
        <v>7.25</v>
      </c>
      <c r="G22" s="44">
        <v>300000000</v>
      </c>
      <c r="H22" s="44">
        <v>300000000</v>
      </c>
      <c r="I22" s="45" t="s">
        <v>90</v>
      </c>
      <c r="J22" s="45" t="s">
        <v>91</v>
      </c>
      <c r="K22" s="45">
        <v>0</v>
      </c>
    </row>
    <row r="23" spans="2:11" x14ac:dyDescent="0.25">
      <c r="B23" s="42" t="s">
        <v>92</v>
      </c>
      <c r="C23" s="45" t="s">
        <v>93</v>
      </c>
      <c r="D23" s="42" t="s">
        <v>88</v>
      </c>
      <c r="E23" s="46" t="s">
        <v>94</v>
      </c>
      <c r="F23" s="49">
        <v>6.75</v>
      </c>
      <c r="G23" s="44">
        <v>390000000</v>
      </c>
      <c r="H23" s="44">
        <v>390000000</v>
      </c>
      <c r="I23" s="45" t="s">
        <v>90</v>
      </c>
      <c r="J23" s="45" t="s">
        <v>91</v>
      </c>
      <c r="K23" s="45">
        <v>0</v>
      </c>
    </row>
    <row r="24" spans="2:11" x14ac:dyDescent="0.25">
      <c r="B24" s="42" t="s">
        <v>95</v>
      </c>
      <c r="C24" s="63" t="s">
        <v>96</v>
      </c>
      <c r="D24" s="42" t="s">
        <v>97</v>
      </c>
      <c r="E24" s="46" t="s">
        <v>98</v>
      </c>
      <c r="F24" s="49">
        <v>9.375</v>
      </c>
      <c r="G24" s="44">
        <v>490000000</v>
      </c>
      <c r="H24" s="44">
        <v>490000000</v>
      </c>
      <c r="I24" s="45" t="s">
        <v>90</v>
      </c>
      <c r="J24" s="45" t="s">
        <v>91</v>
      </c>
      <c r="K24" s="45">
        <v>0</v>
      </c>
    </row>
    <row r="25" spans="2:11" x14ac:dyDescent="0.25">
      <c r="B25" s="42" t="s">
        <v>99</v>
      </c>
      <c r="C25" s="45" t="s">
        <v>57</v>
      </c>
      <c r="D25" s="42" t="s">
        <v>97</v>
      </c>
      <c r="E25" s="46" t="s">
        <v>100</v>
      </c>
      <c r="F25" s="49">
        <v>8.25</v>
      </c>
      <c r="G25" s="44">
        <v>210000000</v>
      </c>
      <c r="H25" s="44">
        <v>490000000</v>
      </c>
      <c r="I25" s="45" t="s">
        <v>101</v>
      </c>
      <c r="J25" s="45" t="s">
        <v>91</v>
      </c>
      <c r="K25" s="45">
        <v>1</v>
      </c>
    </row>
    <row r="26" spans="2:11" x14ac:dyDescent="0.25">
      <c r="B26" s="42" t="s">
        <v>102</v>
      </c>
      <c r="C26" s="45" t="s">
        <v>103</v>
      </c>
      <c r="D26" s="42" t="s">
        <v>104</v>
      </c>
      <c r="E26" s="46" t="s">
        <v>105</v>
      </c>
      <c r="F26" s="49">
        <v>11.75</v>
      </c>
      <c r="G26" s="44">
        <v>70000000</v>
      </c>
      <c r="H26" s="44">
        <v>70000000</v>
      </c>
      <c r="I26" s="45" t="s">
        <v>90</v>
      </c>
      <c r="J26" s="45" t="s">
        <v>52</v>
      </c>
      <c r="K26" s="45">
        <v>0</v>
      </c>
    </row>
    <row r="27" spans="2:11" x14ac:dyDescent="0.25">
      <c r="B27" s="42" t="s">
        <v>106</v>
      </c>
      <c r="C27" s="45" t="s">
        <v>107</v>
      </c>
      <c r="D27" s="42" t="s">
        <v>104</v>
      </c>
      <c r="E27" s="46" t="s">
        <v>108</v>
      </c>
      <c r="F27" s="49">
        <v>7.625</v>
      </c>
      <c r="G27" s="44">
        <v>80000000</v>
      </c>
      <c r="H27" s="44">
        <v>80000000</v>
      </c>
      <c r="I27" s="45" t="s">
        <v>90</v>
      </c>
      <c r="J27" s="45" t="s">
        <v>52</v>
      </c>
      <c r="K27" s="45">
        <v>0</v>
      </c>
    </row>
    <row r="28" spans="2:11" x14ac:dyDescent="0.25">
      <c r="B28" s="42" t="s">
        <v>109</v>
      </c>
      <c r="C28" s="45" t="s">
        <v>110</v>
      </c>
      <c r="D28" s="42" t="s">
        <v>104</v>
      </c>
      <c r="E28" s="46" t="s">
        <v>111</v>
      </c>
      <c r="F28" s="49">
        <v>9.125</v>
      </c>
      <c r="G28" s="44">
        <v>110000000</v>
      </c>
      <c r="H28" s="44">
        <v>110000000</v>
      </c>
      <c r="I28" s="45" t="s">
        <v>90</v>
      </c>
      <c r="J28" s="45" t="s">
        <v>52</v>
      </c>
      <c r="K28" s="45">
        <v>0</v>
      </c>
    </row>
    <row r="29" spans="2:11" x14ac:dyDescent="0.25">
      <c r="B29" s="42" t="s">
        <v>112</v>
      </c>
      <c r="C29" s="45" t="s">
        <v>113</v>
      </c>
      <c r="D29" s="42" t="s">
        <v>104</v>
      </c>
      <c r="E29" s="46" t="s">
        <v>114</v>
      </c>
      <c r="F29" s="49">
        <v>8</v>
      </c>
      <c r="G29" s="44">
        <v>88000000</v>
      </c>
      <c r="H29" s="44">
        <v>88000000</v>
      </c>
      <c r="I29" s="45" t="s">
        <v>90</v>
      </c>
      <c r="J29" s="45" t="s">
        <v>52</v>
      </c>
      <c r="K29" s="45">
        <v>0</v>
      </c>
    </row>
    <row r="30" spans="2:11" x14ac:dyDescent="0.25">
      <c r="B30" s="42" t="s">
        <v>115</v>
      </c>
      <c r="C30" s="45" t="s">
        <v>116</v>
      </c>
      <c r="D30" s="42" t="s">
        <v>104</v>
      </c>
      <c r="E30" s="46" t="s">
        <v>117</v>
      </c>
      <c r="F30" s="49">
        <v>8.125</v>
      </c>
      <c r="G30" s="44">
        <v>240000000</v>
      </c>
      <c r="H30" s="44">
        <v>240000000</v>
      </c>
      <c r="I30" s="45" t="s">
        <v>90</v>
      </c>
      <c r="J30" s="45" t="s">
        <v>91</v>
      </c>
      <c r="K30" s="45">
        <v>0</v>
      </c>
    </row>
    <row r="31" spans="2:11" x14ac:dyDescent="0.25">
      <c r="B31" s="42" t="s">
        <v>118</v>
      </c>
      <c r="C31" s="45" t="s">
        <v>119</v>
      </c>
      <c r="D31" s="42" t="s">
        <v>104</v>
      </c>
      <c r="E31" s="46" t="s">
        <v>120</v>
      </c>
      <c r="F31" s="49">
        <v>7.375</v>
      </c>
      <c r="G31" s="44">
        <v>240000000</v>
      </c>
      <c r="H31" s="44">
        <v>240000000</v>
      </c>
      <c r="I31" s="45" t="s">
        <v>90</v>
      </c>
      <c r="J31" s="45" t="s">
        <v>91</v>
      </c>
      <c r="K31" s="45">
        <v>0</v>
      </c>
    </row>
    <row r="32" spans="2:11" x14ac:dyDescent="0.25">
      <c r="B32" s="42" t="s">
        <v>121</v>
      </c>
      <c r="C32" s="45" t="s">
        <v>122</v>
      </c>
      <c r="D32" s="42" t="s">
        <v>104</v>
      </c>
      <c r="E32" s="46" t="s">
        <v>123</v>
      </c>
      <c r="F32" s="49">
        <v>7</v>
      </c>
      <c r="G32" s="44">
        <v>460000000</v>
      </c>
      <c r="H32" s="44">
        <v>460000000</v>
      </c>
      <c r="I32" s="45" t="s">
        <v>90</v>
      </c>
      <c r="J32" s="45" t="s">
        <v>91</v>
      </c>
      <c r="K32" s="45">
        <v>0</v>
      </c>
    </row>
    <row r="33" spans="2:11" x14ac:dyDescent="0.25">
      <c r="B33" s="42" t="s">
        <v>152</v>
      </c>
      <c r="C33" s="45" t="s">
        <v>124</v>
      </c>
      <c r="D33" s="42" t="s">
        <v>125</v>
      </c>
      <c r="E33" s="46" t="s">
        <v>126</v>
      </c>
      <c r="F33" s="49">
        <v>9.125</v>
      </c>
      <c r="G33" s="44">
        <v>720000000</v>
      </c>
      <c r="H33" s="44">
        <v>1200000000</v>
      </c>
      <c r="I33" s="45" t="s">
        <v>101</v>
      </c>
      <c r="J33" s="45" t="s">
        <v>91</v>
      </c>
      <c r="K33" s="45">
        <v>0</v>
      </c>
    </row>
    <row r="34" spans="2:11" x14ac:dyDescent="0.25">
      <c r="B34" s="42" t="s">
        <v>127</v>
      </c>
      <c r="C34" s="45" t="s">
        <v>128</v>
      </c>
      <c r="D34" s="42" t="s">
        <v>129</v>
      </c>
      <c r="E34" s="46" t="s">
        <v>130</v>
      </c>
      <c r="F34" s="49">
        <v>12.3</v>
      </c>
      <c r="G34" s="44">
        <v>10000000</v>
      </c>
      <c r="H34" s="44">
        <v>10000000</v>
      </c>
      <c r="I34" s="45" t="s">
        <v>90</v>
      </c>
      <c r="J34" s="45" t="s">
        <v>52</v>
      </c>
      <c r="K34" s="45">
        <v>0</v>
      </c>
    </row>
    <row r="35" spans="2:11" x14ac:dyDescent="0.25">
      <c r="B35" s="42" t="s">
        <v>131</v>
      </c>
      <c r="C35" s="45" t="s">
        <v>132</v>
      </c>
      <c r="D35" s="42" t="s">
        <v>129</v>
      </c>
      <c r="E35" s="46" t="s">
        <v>133</v>
      </c>
      <c r="F35" s="49">
        <v>10.8</v>
      </c>
      <c r="G35" s="44">
        <v>25000000</v>
      </c>
      <c r="H35" s="44">
        <v>25000000</v>
      </c>
      <c r="I35" s="45" t="s">
        <v>90</v>
      </c>
      <c r="J35" s="45" t="s">
        <v>52</v>
      </c>
      <c r="K35" s="45">
        <v>0</v>
      </c>
    </row>
    <row r="36" spans="2:11" x14ac:dyDescent="0.25">
      <c r="B36" s="42" t="s">
        <v>134</v>
      </c>
      <c r="C36" s="45" t="s">
        <v>135</v>
      </c>
      <c r="D36" s="42" t="s">
        <v>129</v>
      </c>
      <c r="E36" s="46" t="s">
        <v>136</v>
      </c>
      <c r="F36" s="49">
        <v>10.4</v>
      </c>
      <c r="G36" s="44">
        <v>40000000</v>
      </c>
      <c r="H36" s="44">
        <v>40000000</v>
      </c>
      <c r="I36" s="45" t="s">
        <v>90</v>
      </c>
      <c r="J36" s="45" t="s">
        <v>52</v>
      </c>
      <c r="K36" s="45">
        <v>0</v>
      </c>
    </row>
    <row r="37" spans="2:11" x14ac:dyDescent="0.25">
      <c r="B37" s="42" t="s">
        <v>137</v>
      </c>
      <c r="C37" s="45" t="s">
        <v>138</v>
      </c>
      <c r="D37" s="42" t="s">
        <v>129</v>
      </c>
      <c r="E37" s="46" t="s">
        <v>139</v>
      </c>
      <c r="F37" s="49">
        <v>11.6</v>
      </c>
      <c r="G37" s="44">
        <v>40000000</v>
      </c>
      <c r="H37" s="44">
        <v>40000000</v>
      </c>
      <c r="I37" s="45" t="s">
        <v>90</v>
      </c>
      <c r="J37" s="45" t="s">
        <v>52</v>
      </c>
      <c r="K37" s="45">
        <v>0</v>
      </c>
    </row>
    <row r="38" spans="2:11" x14ac:dyDescent="0.25">
      <c r="B38" s="42" t="s">
        <v>140</v>
      </c>
      <c r="C38" s="45" t="s">
        <v>141</v>
      </c>
      <c r="D38" s="42" t="s">
        <v>129</v>
      </c>
      <c r="E38" s="46" t="s">
        <v>142</v>
      </c>
      <c r="F38" s="49">
        <v>10.5</v>
      </c>
      <c r="G38" s="44">
        <v>97520000</v>
      </c>
      <c r="H38" s="44">
        <v>97520000</v>
      </c>
      <c r="I38" s="45" t="s">
        <v>90</v>
      </c>
      <c r="J38" s="45" t="s">
        <v>52</v>
      </c>
      <c r="K38" s="45">
        <v>0</v>
      </c>
    </row>
    <row r="39" spans="2:11" x14ac:dyDescent="0.25">
      <c r="B39" s="42" t="s">
        <v>143</v>
      </c>
      <c r="C39" s="45" t="s">
        <v>144</v>
      </c>
      <c r="D39" s="42" t="s">
        <v>129</v>
      </c>
      <c r="E39" s="46" t="s">
        <v>145</v>
      </c>
      <c r="F39" s="49">
        <v>9.375</v>
      </c>
      <c r="G39" s="44">
        <v>40000000</v>
      </c>
      <c r="H39" s="44">
        <v>40000000</v>
      </c>
      <c r="I39" s="45" t="s">
        <v>90</v>
      </c>
      <c r="J39" s="45" t="s">
        <v>52</v>
      </c>
      <c r="K39" s="45">
        <v>0</v>
      </c>
    </row>
    <row r="40" spans="2:11" x14ac:dyDescent="0.25">
      <c r="B40" s="42" t="s">
        <v>146</v>
      </c>
      <c r="C40" s="45" t="s">
        <v>147</v>
      </c>
      <c r="D40" s="42" t="s">
        <v>129</v>
      </c>
      <c r="E40" s="46" t="s">
        <v>148</v>
      </c>
      <c r="F40" s="49">
        <v>9.375</v>
      </c>
      <c r="G40" s="44">
        <v>864298000</v>
      </c>
      <c r="H40" s="44">
        <v>864298000</v>
      </c>
      <c r="I40" s="45" t="s">
        <v>90</v>
      </c>
      <c r="J40" s="45" t="s">
        <v>91</v>
      </c>
      <c r="K40" s="45">
        <v>0</v>
      </c>
    </row>
    <row r="41" spans="2:11" x14ac:dyDescent="0.25">
      <c r="B41" s="42" t="s">
        <v>149</v>
      </c>
      <c r="C41" s="45" t="s">
        <v>150</v>
      </c>
      <c r="D41" s="42" t="s">
        <v>129</v>
      </c>
      <c r="E41" s="46" t="s">
        <v>151</v>
      </c>
      <c r="F41" s="49">
        <v>10.25</v>
      </c>
      <c r="G41" s="44">
        <v>80000000</v>
      </c>
      <c r="H41" s="44">
        <v>400000000</v>
      </c>
      <c r="I41" s="45" t="s">
        <v>101</v>
      </c>
      <c r="J41" s="45" t="s">
        <v>91</v>
      </c>
      <c r="K41" s="45"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479A39-5F3B-47F6-8925-7DE4849B2929}">
  <dimension ref="B2:J16"/>
  <sheetViews>
    <sheetView showGridLines="0" workbookViewId="0"/>
  </sheetViews>
  <sheetFormatPr defaultRowHeight="15" x14ac:dyDescent="0.25"/>
  <cols>
    <col min="1" max="1" width="4.140625" style="54" customWidth="1"/>
    <col min="2" max="2" width="15.85546875" style="54" customWidth="1"/>
    <col min="3" max="3" width="6.140625" style="54" customWidth="1"/>
    <col min="4" max="4" width="17.85546875" style="54" bestFit="1" customWidth="1"/>
    <col min="5" max="5" width="28" style="54" bestFit="1" customWidth="1"/>
    <col min="6" max="6" width="20.85546875" style="54" bestFit="1" customWidth="1"/>
    <col min="7" max="7" width="18.140625" style="54" bestFit="1" customWidth="1"/>
    <col min="8" max="8" width="12.5703125" style="54" bestFit="1" customWidth="1"/>
    <col min="9" max="9" width="20" style="54" bestFit="1" customWidth="1"/>
    <col min="10" max="10" width="34.28515625" style="54" bestFit="1" customWidth="1"/>
    <col min="11" max="16384" width="9.140625" style="54"/>
  </cols>
  <sheetData>
    <row r="2" spans="2:10" ht="34.5" customHeight="1" x14ac:dyDescent="0.25">
      <c r="B2" s="53" t="s">
        <v>39</v>
      </c>
      <c r="C2" s="53" t="s">
        <v>158</v>
      </c>
      <c r="D2" s="53" t="s">
        <v>159</v>
      </c>
      <c r="E2" s="53" t="s">
        <v>160</v>
      </c>
      <c r="F2" s="53" t="s">
        <v>161</v>
      </c>
      <c r="G2" s="53" t="s">
        <v>162</v>
      </c>
      <c r="H2" s="53" t="s">
        <v>42</v>
      </c>
      <c r="I2" s="53" t="s">
        <v>40</v>
      </c>
      <c r="J2" s="53" t="s">
        <v>47</v>
      </c>
    </row>
    <row r="3" spans="2:10" ht="5.25" customHeight="1" x14ac:dyDescent="0.25"/>
    <row r="4" spans="2:10" x14ac:dyDescent="0.25">
      <c r="B4" s="60" t="str">
        <f>LEFT(J4,12)</f>
        <v>GETD21408404</v>
      </c>
      <c r="C4" s="58">
        <v>40</v>
      </c>
      <c r="D4" s="56">
        <v>44110</v>
      </c>
      <c r="E4" s="56">
        <v>44112</v>
      </c>
      <c r="F4" s="57">
        <v>20000000</v>
      </c>
      <c r="G4" s="58">
        <v>182</v>
      </c>
      <c r="H4" s="58" t="s">
        <v>49</v>
      </c>
      <c r="I4" s="56">
        <v>44294</v>
      </c>
      <c r="J4" s="55" t="s">
        <v>163</v>
      </c>
    </row>
    <row r="5" spans="2:10" x14ac:dyDescent="0.25">
      <c r="B5" s="60" t="str">
        <f t="shared" ref="B5:B16" si="0">LEFT(J5,12)</f>
        <v>GETC22B06330</v>
      </c>
      <c r="C5" s="58">
        <v>41</v>
      </c>
      <c r="D5" s="56">
        <v>44110</v>
      </c>
      <c r="E5" s="56">
        <v>44112</v>
      </c>
      <c r="F5" s="57">
        <v>70000000</v>
      </c>
      <c r="G5" s="58">
        <v>759</v>
      </c>
      <c r="H5" s="58" t="s">
        <v>97</v>
      </c>
      <c r="I5" s="56">
        <v>44871</v>
      </c>
      <c r="J5" s="55" t="s">
        <v>164</v>
      </c>
    </row>
    <row r="6" spans="2:10" x14ac:dyDescent="0.25">
      <c r="B6" s="60" t="str">
        <f t="shared" si="0"/>
        <v>GETD21A14427</v>
      </c>
      <c r="C6" s="58">
        <v>42</v>
      </c>
      <c r="D6" s="56">
        <v>44117</v>
      </c>
      <c r="E6" s="56">
        <v>44119</v>
      </c>
      <c r="F6" s="57">
        <v>50000000</v>
      </c>
      <c r="G6" s="58">
        <v>364</v>
      </c>
      <c r="H6" s="58" t="s">
        <v>64</v>
      </c>
      <c r="I6" s="56">
        <v>44483</v>
      </c>
      <c r="J6" s="55" t="s">
        <v>165</v>
      </c>
    </row>
    <row r="7" spans="2:10" x14ac:dyDescent="0.25">
      <c r="B7" s="60" t="str">
        <f t="shared" si="0"/>
        <v>GETC30423171</v>
      </c>
      <c r="C7" s="58">
        <v>43</v>
      </c>
      <c r="D7" s="56">
        <v>44124</v>
      </c>
      <c r="E7" s="56">
        <v>44126</v>
      </c>
      <c r="F7" s="57">
        <v>40000000</v>
      </c>
      <c r="G7" s="59">
        <v>3470</v>
      </c>
      <c r="H7" s="58" t="s">
        <v>129</v>
      </c>
      <c r="I7" s="56">
        <v>47596</v>
      </c>
      <c r="J7" s="55" t="s">
        <v>166</v>
      </c>
    </row>
    <row r="8" spans="2:10" x14ac:dyDescent="0.25">
      <c r="B8" s="60" t="str">
        <f t="shared" si="0"/>
        <v>GETC25530055</v>
      </c>
      <c r="C8" s="58">
        <v>44</v>
      </c>
      <c r="D8" s="56">
        <v>44131</v>
      </c>
      <c r="E8" s="56">
        <v>44133</v>
      </c>
      <c r="F8" s="57">
        <v>80000000</v>
      </c>
      <c r="G8" s="59">
        <v>1674</v>
      </c>
      <c r="H8" s="58" t="s">
        <v>167</v>
      </c>
      <c r="I8" s="56">
        <v>45807</v>
      </c>
      <c r="J8" s="55" t="s">
        <v>168</v>
      </c>
    </row>
    <row r="9" spans="2:10" x14ac:dyDescent="0.25">
      <c r="B9" s="60" t="str">
        <f t="shared" si="0"/>
        <v>GETD21506454</v>
      </c>
      <c r="C9" s="58">
        <v>45</v>
      </c>
      <c r="D9" s="56">
        <v>44138</v>
      </c>
      <c r="E9" s="56">
        <v>44140</v>
      </c>
      <c r="F9" s="57">
        <v>20000000</v>
      </c>
      <c r="G9" s="58">
        <v>182</v>
      </c>
      <c r="H9" s="58" t="s">
        <v>49</v>
      </c>
      <c r="I9" s="56">
        <v>44322</v>
      </c>
      <c r="J9" s="55" t="s">
        <v>169</v>
      </c>
    </row>
    <row r="10" spans="2:10" x14ac:dyDescent="0.25">
      <c r="B10" s="60" t="str">
        <f t="shared" si="0"/>
        <v>GETC22B06330</v>
      </c>
      <c r="C10" s="58">
        <v>46</v>
      </c>
      <c r="D10" s="56">
        <v>44138</v>
      </c>
      <c r="E10" s="56">
        <v>44140</v>
      </c>
      <c r="F10" s="57">
        <v>70000000</v>
      </c>
      <c r="G10" s="58">
        <v>731</v>
      </c>
      <c r="H10" s="58" t="s">
        <v>97</v>
      </c>
      <c r="I10" s="56">
        <v>44871</v>
      </c>
      <c r="J10" s="55" t="s">
        <v>164</v>
      </c>
    </row>
    <row r="11" spans="2:10" x14ac:dyDescent="0.25">
      <c r="B11" s="60" t="str">
        <f t="shared" si="0"/>
        <v>GETD21B11470</v>
      </c>
      <c r="C11" s="58">
        <v>47</v>
      </c>
      <c r="D11" s="56">
        <v>44145</v>
      </c>
      <c r="E11" s="56">
        <v>44147</v>
      </c>
      <c r="F11" s="57">
        <v>50000000</v>
      </c>
      <c r="G11" s="58">
        <v>364</v>
      </c>
      <c r="H11" s="58" t="s">
        <v>64</v>
      </c>
      <c r="I11" s="56">
        <v>44511</v>
      </c>
      <c r="J11" s="55" t="s">
        <v>170</v>
      </c>
    </row>
    <row r="12" spans="2:10" x14ac:dyDescent="0.25">
      <c r="B12" s="60" t="str">
        <f t="shared" si="0"/>
        <v>GETC25530055</v>
      </c>
      <c r="C12" s="58">
        <v>48</v>
      </c>
      <c r="D12" s="56">
        <v>44159</v>
      </c>
      <c r="E12" s="56">
        <v>44161</v>
      </c>
      <c r="F12" s="57">
        <v>80000000</v>
      </c>
      <c r="G12" s="59">
        <v>1646</v>
      </c>
      <c r="H12" s="58" t="s">
        <v>167</v>
      </c>
      <c r="I12" s="56">
        <v>45807</v>
      </c>
      <c r="J12" s="55" t="s">
        <v>168</v>
      </c>
    </row>
    <row r="13" spans="2:10" x14ac:dyDescent="0.25">
      <c r="B13" s="60" t="str">
        <f t="shared" si="0"/>
        <v>GETD21603491</v>
      </c>
      <c r="C13" s="58">
        <v>49</v>
      </c>
      <c r="D13" s="56">
        <v>44166</v>
      </c>
      <c r="E13" s="56">
        <v>44168</v>
      </c>
      <c r="F13" s="57">
        <v>20000000</v>
      </c>
      <c r="G13" s="58">
        <v>182</v>
      </c>
      <c r="H13" s="58" t="s">
        <v>49</v>
      </c>
      <c r="I13" s="56">
        <v>44350</v>
      </c>
      <c r="J13" s="55" t="s">
        <v>171</v>
      </c>
    </row>
    <row r="14" spans="2:10" x14ac:dyDescent="0.25">
      <c r="B14" s="60" t="str">
        <f t="shared" si="0"/>
        <v>GETC22B06330</v>
      </c>
      <c r="C14" s="58">
        <v>50</v>
      </c>
      <c r="D14" s="56">
        <v>44166</v>
      </c>
      <c r="E14" s="56">
        <v>44168</v>
      </c>
      <c r="F14" s="57">
        <v>70000000</v>
      </c>
      <c r="G14" s="58">
        <v>703</v>
      </c>
      <c r="H14" s="58" t="s">
        <v>97</v>
      </c>
      <c r="I14" s="56">
        <v>44871</v>
      </c>
      <c r="J14" s="55" t="s">
        <v>164</v>
      </c>
    </row>
    <row r="15" spans="2:10" x14ac:dyDescent="0.25">
      <c r="B15" s="60" t="str">
        <f t="shared" si="0"/>
        <v>GETD21C09514</v>
      </c>
      <c r="C15" s="58">
        <v>51</v>
      </c>
      <c r="D15" s="56">
        <v>44173</v>
      </c>
      <c r="E15" s="56">
        <v>44175</v>
      </c>
      <c r="F15" s="57">
        <v>50000000</v>
      </c>
      <c r="G15" s="58">
        <v>364</v>
      </c>
      <c r="H15" s="58" t="s">
        <v>64</v>
      </c>
      <c r="I15" s="56">
        <v>44539</v>
      </c>
      <c r="J15" s="55" t="s">
        <v>172</v>
      </c>
    </row>
    <row r="16" spans="2:10" x14ac:dyDescent="0.25">
      <c r="B16" s="60" t="str">
        <f t="shared" si="0"/>
        <v>GETC25530055</v>
      </c>
      <c r="C16" s="58">
        <v>52</v>
      </c>
      <c r="D16" s="56">
        <v>44187</v>
      </c>
      <c r="E16" s="56">
        <v>44189</v>
      </c>
      <c r="F16" s="57">
        <v>80000000</v>
      </c>
      <c r="G16" s="59">
        <v>1618</v>
      </c>
      <c r="H16" s="58" t="s">
        <v>167</v>
      </c>
      <c r="I16" s="56">
        <v>45807</v>
      </c>
      <c r="J16" s="55" t="s">
        <v>168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87BE0EC1D8F5A4D9B79225679173675" ma:contentTypeVersion="11" ma:contentTypeDescription="Create a new document." ma:contentTypeScope="" ma:versionID="29c35f5ac7e8ed32aba063dfcb94a768">
  <xsd:schema xmlns:xsd="http://www.w3.org/2001/XMLSchema" xmlns:xs="http://www.w3.org/2001/XMLSchema" xmlns:p="http://schemas.microsoft.com/office/2006/metadata/properties" xmlns:ns3="8a4bfad7-f279-4024-aaaa-6947ff51fbc3" xmlns:ns4="87f8db6f-3fe7-4f0d-9971-118cbc6938da" targetNamespace="http://schemas.microsoft.com/office/2006/metadata/properties" ma:root="true" ma:fieldsID="5a73cba9c61c9ec0a7c99ac5b703730c" ns3:_="" ns4:_="">
    <xsd:import namespace="8a4bfad7-f279-4024-aaaa-6947ff51fbc3"/>
    <xsd:import namespace="87f8db6f-3fe7-4f0d-9971-118cbc6938da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a4bfad7-f279-4024-aaaa-6947ff51fb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f8db6f-3fe7-4f0d-9971-118cbc6938d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2ED23A0-AAA2-418F-A485-230C7B075F84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A0BC1420-F64A-4C41-8126-A621A42544B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a4bfad7-f279-4024-aaaa-6947ff51fbc3"/>
    <ds:schemaRef ds:uri="87f8db6f-3fe7-4f0d-9971-118cbc6938d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6716E8D-7D5A-49CC-BE8B-1EACF4F307F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განაცხადი</vt:lpstr>
      <vt:lpstr>ფასიანი ქაღალდის მონაცემები</vt:lpstr>
      <vt:lpstr>კალენდარი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Tamar Chighladze</dc:creator>
  <cp:lastModifiedBy>Nikoloz Charkviani</cp:lastModifiedBy>
  <dcterms:created xsi:type="dcterms:W3CDTF">2020-10-15T07:24:42Z</dcterms:created>
  <dcterms:modified xsi:type="dcterms:W3CDTF">2020-11-19T11:19:55Z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0x010100387BE0EC1D8F5A4D9B79225679173675</vt:lpwstr>
  </property>
</Properties>
</file>